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Unilever/"/>
    </mc:Choice>
  </mc:AlternateContent>
  <xr:revisionPtr revIDLastSave="4" documentId="13_ncr:1_{C7474831-18C3-49A1-ADFC-2708EA3498A5}" xr6:coauthVersionLast="47" xr6:coauthVersionMax="47" xr10:uidLastSave="{5B20188B-8B4C-4602-BC70-E8905A8C8120}"/>
  <bookViews>
    <workbookView xWindow="3075" yWindow="3075" windowWidth="21600" windowHeight="11295" xr2:uid="{00000000-000D-0000-FFFF-FFFF00000000}"/>
  </bookViews>
  <sheets>
    <sheet name="Bewertung JV Übernahme Unilever" sheetId="27" r:id="rId1"/>
    <sheet name="Letztes Angebot Unilever" sheetId="28" r:id="rId2"/>
    <sheet name="Forderung GSK" sheetId="3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0" l="1"/>
  <c r="F12" i="30"/>
  <c r="F16" i="30" s="1"/>
  <c r="I16" i="28"/>
  <c r="F12" i="28"/>
  <c r="F16" i="28" s="1"/>
  <c r="F62" i="27"/>
  <c r="F64" i="27" s="1"/>
  <c r="B49" i="27"/>
  <c r="B53" i="27" s="1"/>
  <c r="B46" i="27"/>
  <c r="D21" i="27"/>
  <c r="D23" i="27" s="1"/>
  <c r="D24" i="27" s="1"/>
  <c r="C23" i="27"/>
  <c r="C24" i="27" s="1"/>
  <c r="B23" i="27"/>
  <c r="B24" i="27" s="1"/>
  <c r="B8" i="27"/>
</calcChain>
</file>

<file path=xl/sharedStrings.xml><?xml version="1.0" encoding="utf-8"?>
<sst xmlns="http://schemas.openxmlformats.org/spreadsheetml/2006/main" count="56" uniqueCount="42">
  <si>
    <t>Umsätze:</t>
  </si>
  <si>
    <t>geschätze EBIT Marge</t>
  </si>
  <si>
    <t>2021*</t>
  </si>
  <si>
    <t>15% Steuern und Co.</t>
  </si>
  <si>
    <t xml:space="preserve">In Mio. Pfund </t>
  </si>
  <si>
    <t>KUV Vergleich:</t>
  </si>
  <si>
    <t xml:space="preserve">Johnson &amp; Johnson </t>
  </si>
  <si>
    <t xml:space="preserve">Colgate-Palmolive </t>
  </si>
  <si>
    <t>Beiersdorf</t>
  </si>
  <si>
    <t>GSK</t>
  </si>
  <si>
    <t>Pfizer</t>
  </si>
  <si>
    <t>Unilever</t>
  </si>
  <si>
    <t>Durchschnitt:</t>
  </si>
  <si>
    <t>gewichteter Durchschnitt:</t>
  </si>
  <si>
    <t xml:space="preserve">für gewichteten Durchschnitt doppelt berücksichtigt. </t>
  </si>
  <si>
    <t>Bewertungsrahmen:</t>
  </si>
  <si>
    <t xml:space="preserve">Maßstab für die Bewertung. </t>
  </si>
  <si>
    <t>Bewertungsmaßstab Pfizer (inkl. Exitrechte)</t>
  </si>
  <si>
    <t>Laut Q3 Bericht ist die Beteiligung mit 16,1 Mrd. USD bewertet. (Equity-Methode).</t>
  </si>
  <si>
    <t xml:space="preserve">Pfizer besitzt 32 % der Anteile. </t>
  </si>
  <si>
    <t>Nach dieser Methode berechnet müsste die Beteiligung in USD somit:</t>
  </si>
  <si>
    <t>/32*100 an Wert besitzen =</t>
  </si>
  <si>
    <t>Mrd. USD</t>
  </si>
  <si>
    <t>Umgerechnet in Pfund</t>
  </si>
  <si>
    <t>Umrechnungskurs 17.01.2022</t>
  </si>
  <si>
    <t>Mrd. GBP</t>
  </si>
  <si>
    <t>Bewertungsmodell für den Ankauf von Unilever</t>
  </si>
  <si>
    <t xml:space="preserve"> Annahmen für GSK Consumer Health Sparte </t>
  </si>
  <si>
    <t>Umsatz  GSK 2020</t>
  </si>
  <si>
    <t>EBIT GSK 2020</t>
  </si>
  <si>
    <t>EBIT-Marge GSK 2020</t>
  </si>
  <si>
    <t>Wert laut Bewertungsmaßstäben</t>
  </si>
  <si>
    <t>Mrd. Pfund</t>
  </si>
  <si>
    <t>Wert lt. Bilanzierung Pfizer</t>
  </si>
  <si>
    <t>Wert lt. Multiple (konservativ)</t>
  </si>
  <si>
    <t xml:space="preserve">Mio. Pfund. </t>
  </si>
  <si>
    <t>Überbezahlung (ggf. Goodwill)</t>
  </si>
  <si>
    <t>Letzes Angebot  Unilever</t>
  </si>
  <si>
    <t>Unilever letzes Angebot lt. Reuters.</t>
  </si>
  <si>
    <t>Geforderters Angebot lt. GSK (Quelle: FT)</t>
  </si>
  <si>
    <t>Forderung GSK</t>
  </si>
  <si>
    <t xml:space="preserve">Procter &amp; Gamble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</si>
</sst>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_-[$£-809]* #,##0.00_-;\-[$£-809]* #,##0.00_-;_-[$£-809]* &quot;-&quot;??_-;_-@_-"/>
    <numFmt numFmtId="166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7D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/>
    <xf numFmtId="9" fontId="0" fillId="2" borderId="0" xfId="1" applyFon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0" fontId="0" fillId="3" borderId="0" xfId="0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2" fontId="0" fillId="2" borderId="1" xfId="0" applyNumberFormat="1" applyFill="1" applyBorder="1"/>
    <xf numFmtId="2" fontId="0" fillId="0" borderId="0" xfId="0" applyNumberFormat="1"/>
    <xf numFmtId="166" fontId="0" fillId="0" borderId="0" xfId="0" applyNumberFormat="1"/>
    <xf numFmtId="0" fontId="4" fillId="0" borderId="0" xfId="0" applyFont="1"/>
  </cellXfs>
  <cellStyles count="3">
    <cellStyle name="Prozent" xfId="1" builtinId="5"/>
    <cellStyle name="Prozent 2" xfId="2" xr:uid="{00000000-0005-0000-0000-000001000000}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B7D"/>
      <color rgb="FFFFCC99"/>
      <color rgb="FFFFCC66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C463-9AF9-4B1F-8C3D-E14B530D2E9C}">
  <dimension ref="A2:S64"/>
  <sheetViews>
    <sheetView tabSelected="1" topLeftCell="A28" zoomScale="90" zoomScaleNormal="90" workbookViewId="0">
      <selection activeCell="A32" sqref="A3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19" ht="26.25" x14ac:dyDescent="0.4">
      <c r="B2" s="4" t="s">
        <v>26</v>
      </c>
    </row>
    <row r="4" spans="1:19" x14ac:dyDescent="0.25">
      <c r="B4" s="2" t="s">
        <v>27</v>
      </c>
      <c r="L4" s="3"/>
      <c r="M4" s="3"/>
      <c r="N4" s="3"/>
      <c r="O4" s="3"/>
      <c r="P4" s="3"/>
      <c r="Q4" s="3"/>
      <c r="R4" s="3"/>
      <c r="S4" s="3"/>
    </row>
    <row r="6" spans="1:19" x14ac:dyDescent="0.25">
      <c r="A6" s="1" t="s">
        <v>28</v>
      </c>
      <c r="B6">
        <v>34.098999999999997</v>
      </c>
    </row>
    <row r="7" spans="1:19" x14ac:dyDescent="0.25">
      <c r="A7" s="1" t="s">
        <v>29</v>
      </c>
      <c r="B7">
        <v>7.7830000000000004</v>
      </c>
    </row>
    <row r="8" spans="1:19" x14ac:dyDescent="0.25">
      <c r="A8" s="1" t="s">
        <v>30</v>
      </c>
      <c r="B8" s="5">
        <f>B7/B6</f>
        <v>0.22824716267339221</v>
      </c>
    </row>
    <row r="17" spans="1:6" x14ac:dyDescent="0.25">
      <c r="B17" s="1" t="s">
        <v>0</v>
      </c>
    </row>
    <row r="19" spans="1:6" x14ac:dyDescent="0.25">
      <c r="B19" s="1">
        <v>2019</v>
      </c>
      <c r="C19" s="1">
        <v>2020</v>
      </c>
      <c r="D19" s="7" t="s">
        <v>2</v>
      </c>
    </row>
    <row r="20" spans="1:6" x14ac:dyDescent="0.25">
      <c r="A20" s="1" t="s">
        <v>4</v>
      </c>
    </row>
    <row r="21" spans="1:6" x14ac:dyDescent="0.25">
      <c r="B21" s="1">
        <v>8995</v>
      </c>
      <c r="C21" s="1">
        <v>10033</v>
      </c>
      <c r="D21">
        <f>7110/3*4</f>
        <v>9480</v>
      </c>
    </row>
    <row r="22" spans="1:6" x14ac:dyDescent="0.25">
      <c r="A22" s="1" t="s">
        <v>1</v>
      </c>
    </row>
    <row r="23" spans="1:6" x14ac:dyDescent="0.25">
      <c r="A23" s="6">
        <v>0.2</v>
      </c>
      <c r="B23" s="1">
        <f>B21*0.2</f>
        <v>1799</v>
      </c>
      <c r="C23" s="1">
        <f>C21*0.2</f>
        <v>2006.6000000000001</v>
      </c>
      <c r="D23" s="1">
        <f>D21*0.2</f>
        <v>1896</v>
      </c>
    </row>
    <row r="24" spans="1:6" x14ac:dyDescent="0.25">
      <c r="A24" s="1" t="s">
        <v>3</v>
      </c>
      <c r="B24" s="1">
        <f>B23*0.85</f>
        <v>1529.1499999999999</v>
      </c>
      <c r="C24" s="1">
        <f t="shared" ref="C24:D24" si="0">C23*0.85</f>
        <v>1705.6100000000001</v>
      </c>
      <c r="D24" s="1">
        <f t="shared" si="0"/>
        <v>1611.6</v>
      </c>
    </row>
    <row r="29" spans="1:6" x14ac:dyDescent="0.25">
      <c r="A29" s="1" t="s">
        <v>5</v>
      </c>
    </row>
    <row r="31" spans="1:6" x14ac:dyDescent="0.25">
      <c r="A31" s="1" t="s">
        <v>41</v>
      </c>
      <c r="B31" s="9">
        <v>5.3</v>
      </c>
      <c r="D31" s="9" t="s">
        <v>14</v>
      </c>
      <c r="E31" s="9"/>
      <c r="F31" s="9"/>
    </row>
    <row r="33" spans="1:6" x14ac:dyDescent="0.25">
      <c r="A33" s="1" t="s">
        <v>6</v>
      </c>
      <c r="B33" s="1">
        <v>4.5</v>
      </c>
    </row>
    <row r="35" spans="1:6" x14ac:dyDescent="0.25">
      <c r="A35" s="1" t="s">
        <v>7</v>
      </c>
      <c r="B35" s="9">
        <v>3.9</v>
      </c>
      <c r="D35" s="9" t="s">
        <v>14</v>
      </c>
      <c r="E35" s="9"/>
      <c r="F35" s="9"/>
    </row>
    <row r="37" spans="1:6" x14ac:dyDescent="0.25">
      <c r="A37" s="1" t="s">
        <v>8</v>
      </c>
      <c r="B37" s="1">
        <v>2.5</v>
      </c>
    </row>
    <row r="39" spans="1:6" x14ac:dyDescent="0.25">
      <c r="A39" s="1" t="s">
        <v>9</v>
      </c>
      <c r="B39" s="1">
        <v>2.4</v>
      </c>
    </row>
    <row r="41" spans="1:6" x14ac:dyDescent="0.25">
      <c r="A41" s="1" t="s">
        <v>10</v>
      </c>
      <c r="B41" s="1">
        <v>3.2</v>
      </c>
    </row>
    <row r="43" spans="1:6" x14ac:dyDescent="0.25">
      <c r="A43" s="1" t="s">
        <v>11</v>
      </c>
      <c r="B43" s="1">
        <v>2.1</v>
      </c>
    </row>
    <row r="46" spans="1:6" x14ac:dyDescent="0.25">
      <c r="A46" s="1" t="s">
        <v>12</v>
      </c>
      <c r="B46" s="8">
        <f>SUM(B31:B43)/7</f>
        <v>3.4142857142857146</v>
      </c>
    </row>
    <row r="48" spans="1:6" ht="16.5" thickBot="1" x14ac:dyDescent="0.3"/>
    <row r="49" spans="1:7" ht="16.5" thickBot="1" x14ac:dyDescent="0.3">
      <c r="A49" s="1" t="s">
        <v>13</v>
      </c>
      <c r="B49" s="13">
        <f>(B31*2+B33+B35*2+B37+B39+B41+B43)/9</f>
        <v>3.6777777777777771</v>
      </c>
      <c r="D49" s="1" t="s">
        <v>16</v>
      </c>
    </row>
    <row r="53" spans="1:7" x14ac:dyDescent="0.25">
      <c r="A53" s="1" t="s">
        <v>15</v>
      </c>
      <c r="B53" s="12">
        <f>C21*B49</f>
        <v>36899.144444444435</v>
      </c>
      <c r="C53" s="1" t="s">
        <v>35</v>
      </c>
    </row>
    <row r="54" spans="1:7" x14ac:dyDescent="0.25">
      <c r="B54" s="7"/>
    </row>
    <row r="56" spans="1:7" x14ac:dyDescent="0.25">
      <c r="A56" s="1" t="s">
        <v>17</v>
      </c>
    </row>
    <row r="58" spans="1:7" x14ac:dyDescent="0.25">
      <c r="A58" s="1" t="s">
        <v>18</v>
      </c>
    </row>
    <row r="60" spans="1:7" x14ac:dyDescent="0.25">
      <c r="A60" s="1" t="s">
        <v>19</v>
      </c>
    </row>
    <row r="62" spans="1:7" x14ac:dyDescent="0.25">
      <c r="A62" s="1" t="s">
        <v>20</v>
      </c>
      <c r="C62" s="1">
        <v>16.100000000000001</v>
      </c>
      <c r="D62" s="1" t="s">
        <v>21</v>
      </c>
      <c r="F62" s="10">
        <f>C62/32*100</f>
        <v>50.312500000000007</v>
      </c>
      <c r="G62" s="1" t="s">
        <v>22</v>
      </c>
    </row>
    <row r="64" spans="1:7" x14ac:dyDescent="0.25">
      <c r="A64" s="1" t="s">
        <v>23</v>
      </c>
      <c r="C64" s="1" t="s">
        <v>24</v>
      </c>
      <c r="E64" s="1">
        <v>0.73150000000000004</v>
      </c>
      <c r="F64" s="11">
        <f>F62*E64</f>
        <v>36.803593750000005</v>
      </c>
      <c r="G64" s="1" t="s">
        <v>25</v>
      </c>
    </row>
  </sheetData>
  <conditionalFormatting sqref="L2:L4">
    <cfRule type="top10" dxfId="0" priority="7" percent="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3EE4-3CAF-424E-909C-9BB466DD53F5}">
  <dimension ref="B4:J16"/>
  <sheetViews>
    <sheetView workbookViewId="0">
      <selection activeCell="F18" sqref="F17:F18"/>
    </sheetView>
  </sheetViews>
  <sheetFormatPr baseColWidth="10" defaultRowHeight="15.75" x14ac:dyDescent="0.25"/>
  <cols>
    <col min="6" max="6" width="12.375" bestFit="1" customWidth="1"/>
    <col min="9" max="9" width="11.375" bestFit="1" customWidth="1"/>
  </cols>
  <sheetData>
    <row r="4" spans="2:10" ht="26.25" x14ac:dyDescent="0.4">
      <c r="B4" s="16" t="s">
        <v>37</v>
      </c>
    </row>
    <row r="8" spans="2:10" x14ac:dyDescent="0.25">
      <c r="B8" t="s">
        <v>31</v>
      </c>
    </row>
    <row r="10" spans="2:10" x14ac:dyDescent="0.25">
      <c r="B10" t="s">
        <v>38</v>
      </c>
      <c r="F10">
        <v>50</v>
      </c>
      <c r="G10" t="s">
        <v>32</v>
      </c>
      <c r="I10">
        <v>50</v>
      </c>
      <c r="J10" t="s">
        <v>32</v>
      </c>
    </row>
    <row r="12" spans="2:10" x14ac:dyDescent="0.25">
      <c r="B12" t="s">
        <v>33</v>
      </c>
      <c r="F12" s="14">
        <f>'Bewertung JV Übernahme Unilever'!F64</f>
        <v>36.803593750000005</v>
      </c>
      <c r="G12" t="s">
        <v>32</v>
      </c>
    </row>
    <row r="14" spans="2:10" x14ac:dyDescent="0.25">
      <c r="B14" t="s">
        <v>34</v>
      </c>
      <c r="I14" s="15">
        <v>36.9</v>
      </c>
      <c r="J14" t="s">
        <v>32</v>
      </c>
    </row>
    <row r="16" spans="2:10" x14ac:dyDescent="0.25">
      <c r="B16" t="s">
        <v>36</v>
      </c>
      <c r="F16" s="14">
        <f>F10-F12</f>
        <v>13.196406249999995</v>
      </c>
      <c r="I16" s="14">
        <f>I10-I14</f>
        <v>13.100000000000001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5FD5-224B-4E46-AF9E-EA846F2320FE}">
  <dimension ref="B4:J16"/>
  <sheetViews>
    <sheetView topLeftCell="A4" workbookViewId="0">
      <selection activeCell="F9" sqref="F9"/>
    </sheetView>
  </sheetViews>
  <sheetFormatPr baseColWidth="10" defaultRowHeight="15.75" x14ac:dyDescent="0.25"/>
  <cols>
    <col min="6" max="6" width="12.375" bestFit="1" customWidth="1"/>
    <col min="9" max="9" width="11.375" bestFit="1" customWidth="1"/>
  </cols>
  <sheetData>
    <row r="4" spans="2:10" ht="26.25" x14ac:dyDescent="0.4">
      <c r="B4" s="16" t="s">
        <v>40</v>
      </c>
    </row>
    <row r="8" spans="2:10" x14ac:dyDescent="0.25">
      <c r="B8" t="s">
        <v>31</v>
      </c>
    </row>
    <row r="10" spans="2:10" x14ac:dyDescent="0.25">
      <c r="B10" t="s">
        <v>39</v>
      </c>
      <c r="F10">
        <v>60</v>
      </c>
      <c r="G10" t="s">
        <v>32</v>
      </c>
      <c r="I10">
        <v>60</v>
      </c>
      <c r="J10" t="s">
        <v>32</v>
      </c>
    </row>
    <row r="12" spans="2:10" x14ac:dyDescent="0.25">
      <c r="B12" t="s">
        <v>33</v>
      </c>
      <c r="F12" s="14">
        <f>'Bewertung JV Übernahme Unilever'!F64</f>
        <v>36.803593750000005</v>
      </c>
      <c r="G12" t="s">
        <v>32</v>
      </c>
    </row>
    <row r="14" spans="2:10" x14ac:dyDescent="0.25">
      <c r="B14" t="s">
        <v>34</v>
      </c>
      <c r="I14" s="15">
        <v>36.9</v>
      </c>
      <c r="J14" t="s">
        <v>32</v>
      </c>
    </row>
    <row r="16" spans="2:10" x14ac:dyDescent="0.25">
      <c r="B16" t="s">
        <v>36</v>
      </c>
      <c r="F16" s="14">
        <f>F10-F12</f>
        <v>23.196406249999995</v>
      </c>
      <c r="G16" t="s">
        <v>32</v>
      </c>
      <c r="I16" s="14">
        <f>I10-I14</f>
        <v>23.1</v>
      </c>
      <c r="J16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Bewertung JV Übernahme Unilever</vt:lpstr>
      <vt:lpstr>Letztes Angebot Unilever</vt:lpstr>
      <vt:lpstr>Forderung GSK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2022-01-17T16:36:24Z</dcterms:modified>
</cp:coreProperties>
</file>