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Aktienanalysen\MercadoLibre\"/>
    </mc:Choice>
  </mc:AlternateContent>
  <bookViews>
    <workbookView xWindow="-120" yWindow="-120" windowWidth="29040" windowHeight="15720"/>
  </bookViews>
  <sheets>
    <sheet name="Marktkapitalisierung als EK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0" i="3" l="1"/>
  <c r="U30" i="3" s="1"/>
  <c r="X30" i="3" l="1"/>
  <c r="AA30" i="3" s="1"/>
  <c r="T27" i="3"/>
  <c r="L7" i="3"/>
  <c r="L13" i="3"/>
  <c r="E14" i="3" s="1"/>
  <c r="J37" i="3"/>
  <c r="E6" i="3" s="1"/>
  <c r="G19" i="3" l="1"/>
  <c r="U32" i="3" s="1"/>
  <c r="X32" i="3" l="1"/>
  <c r="AA32" i="3"/>
  <c r="R32" i="3"/>
  <c r="J32" i="3"/>
  <c r="P32" i="3"/>
  <c r="M32" i="3"/>
  <c r="J35" i="3" l="1"/>
  <c r="J39" i="3" s="1"/>
  <c r="J41" i="3" l="1"/>
</calcChain>
</file>

<file path=xl/sharedStrings.xml><?xml version="1.0" encoding="utf-8"?>
<sst xmlns="http://schemas.openxmlformats.org/spreadsheetml/2006/main" count="46" uniqueCount="44">
  <si>
    <t>WACC</t>
  </si>
  <si>
    <t>Free Cashflow je Aktie €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</si>
  <si>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</si>
  <si>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</si>
  <si>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</si>
  <si>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</si>
  <si>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</si>
  <si>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</si>
  <si>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</si>
  <si>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</si>
  <si>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</si>
  <si>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</si>
  <si>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</si>
  <si>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</si>
  <si>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</si>
  <si>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</si>
  <si>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</si>
  <si>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</si>
  <si>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</si>
  <si>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(verformelt)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</si>
  <si>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</si>
  <si>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</si>
  <si>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</si>
  <si>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</si>
  <si>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</si>
  <si>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</si>
  <si>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</si>
  <si>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</si>
  <si>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</si>
  <si>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</si>
  <si>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2026e</t>
  </si>
  <si>
    <t>Fremdkapital (verzinster Anteil)</t>
  </si>
  <si>
    <t>Eigenkapital (hier fiktiv, da EK negativ)</t>
  </si>
  <si>
    <t>rM</t>
  </si>
  <si>
    <t>ß</t>
  </si>
  <si>
    <t>rF</t>
  </si>
  <si>
    <t>Derzeitiger Wert</t>
  </si>
  <si>
    <t>Faire Wert je Aktie</t>
  </si>
  <si>
    <t xml:space="preserve">Unter-/Überbewertung in %. </t>
  </si>
  <si>
    <t>DCF-Verfahren für MercadoLibre:</t>
  </si>
  <si>
    <t>Beta Faktor (Banken+Software+Einzelhandel):</t>
  </si>
  <si>
    <t>2027e</t>
  </si>
  <si>
    <t>2028ff</t>
  </si>
  <si>
    <t>Wachstumsabschlag (2028ff.)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</si>
</sst>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_-[$$-409]* #,##0.0000_ ;_-[$$-409]* \-#,##0.0000\ ;_-[$$-409]* &quot;-&quot;????_ ;_-@_ "/>
    <numFmt numFmtId="167" formatCode="0.00000"/>
    <numFmt numFmtId="168" formatCode="0.000"/>
    <numFmt numFmtId="169" formatCode="0.000%"/>
    <numFmt numFmtId="170" formatCode="_-[$$-409]* #,##0.00_ ;_-[$$-409]* \-#,##0.00\ ;_-[$$-409]* &quot;-&quot;??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9" fontId="0" fillId="3" borderId="0" xfId="0" applyNumberFormat="1" applyFill="1" applyAlignment="1">
      <alignment horizontal="center"/>
    </xf>
    <xf numFmtId="169" fontId="0" fillId="0" borderId="0" xfId="2" applyNumberFormat="1" applyFont="1" applyAlignment="1">
      <alignment horizontal="center"/>
    </xf>
    <xf numFmtId="170" fontId="0" fillId="3" borderId="0" xfId="0" applyNumberFormat="1" applyFill="1" applyAlignment="1">
      <alignment horizontal="center"/>
    </xf>
    <xf numFmtId="9" fontId="0" fillId="3" borderId="0" xfId="2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10</xdr:col>
      <xdr:colOff>1295949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15</xdr:row>
      <xdr:rowOff>76200</xdr:rowOff>
    </xdr:from>
    <xdr:to>
      <xdr:col>15</xdr:col>
      <xdr:colOff>1009650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9925" y="3076575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2"/>
  <sheetViews>
    <sheetView tabSelected="1" workbookViewId="0">
      <selection activeCell="V28" sqref="V28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2.710937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19.5703125" style="2" bestFit="1" customWidth="1"/>
    <col min="12" max="12" width="9.140625" style="2"/>
    <col min="13" max="13" width="20.5703125" style="2" customWidth="1"/>
    <col min="14" max="15" width="9.140625" style="2"/>
    <col min="16" max="16" width="20" style="2" customWidth="1"/>
    <col min="18" max="18" width="18.7109375" bestFit="1" customWidth="1"/>
    <col min="21" max="21" width="17.5703125" bestFit="1" customWidth="1"/>
    <col min="23" max="23" width="9.5703125" bestFit="1" customWidth="1"/>
    <col min="24" max="24" width="16.7109375" customWidth="1"/>
    <col min="25" max="26" width="9.5703125" customWidth="1"/>
    <col min="27" max="27" width="20.28515625" bestFit="1" customWidth="1"/>
    <col min="29" max="29" width="19.28515625" bestFit="1" customWidth="1"/>
  </cols>
  <sheetData>
    <row r="2" spans="2:18" ht="26.25" x14ac:dyDescent="0.4">
      <c r="B2" s="7" t="s">
        <v>39</v>
      </c>
    </row>
    <row r="3" spans="2:18" x14ac:dyDescent="0.25">
      <c r="F3" s="2" t="s">
        <v>20</v>
      </c>
      <c r="H3" s="8"/>
    </row>
    <row r="4" spans="2:18" x14ac:dyDescent="0.25">
      <c r="B4" s="26" t="s">
        <v>14</v>
      </c>
      <c r="Q4" s="2"/>
      <c r="R4" s="2"/>
    </row>
    <row r="5" spans="2:18" x14ac:dyDescent="0.25">
      <c r="J5" s="8" t="s">
        <v>15</v>
      </c>
      <c r="L5" s="6">
        <v>1E-3</v>
      </c>
      <c r="M5" s="2" t="s">
        <v>35</v>
      </c>
    </row>
    <row r="6" spans="2:18" x14ac:dyDescent="0.25">
      <c r="B6" s="8" t="s">
        <v>32</v>
      </c>
      <c r="C6" s="8"/>
      <c r="D6" s="8"/>
      <c r="E6" s="45">
        <f>J37/1000000</f>
        <v>56058.93982</v>
      </c>
      <c r="F6" s="2" t="s">
        <v>21</v>
      </c>
      <c r="G6" s="8"/>
      <c r="J6" s="8"/>
      <c r="Q6" s="2"/>
    </row>
    <row r="7" spans="2:18" x14ac:dyDescent="0.25">
      <c r="B7" s="8"/>
      <c r="C7" s="8"/>
      <c r="D7" s="8"/>
      <c r="J7" s="8" t="s">
        <v>16</v>
      </c>
      <c r="L7" s="27">
        <f>(L9-L5)*L11</f>
        <v>8.295000000000001E-2</v>
      </c>
      <c r="N7" s="2" t="s">
        <v>19</v>
      </c>
      <c r="Q7" s="2"/>
    </row>
    <row r="8" spans="2:18" x14ac:dyDescent="0.25">
      <c r="B8" s="8" t="s">
        <v>31</v>
      </c>
      <c r="C8" s="8"/>
      <c r="D8" s="8"/>
      <c r="E8" s="4">
        <v>3126.54</v>
      </c>
      <c r="F8" s="2" t="s">
        <v>22</v>
      </c>
      <c r="G8" s="42"/>
      <c r="J8" s="8"/>
      <c r="Q8" s="2"/>
    </row>
    <row r="9" spans="2:18" x14ac:dyDescent="0.25">
      <c r="B9" s="8"/>
      <c r="C9" s="8"/>
      <c r="D9" s="8"/>
      <c r="G9" s="8"/>
      <c r="J9" s="8" t="s">
        <v>17</v>
      </c>
      <c r="L9" s="6">
        <v>0.08</v>
      </c>
      <c r="M9" s="2" t="s">
        <v>33</v>
      </c>
      <c r="Q9" s="2"/>
      <c r="R9" s="2"/>
    </row>
    <row r="10" spans="2:18" x14ac:dyDescent="0.25">
      <c r="B10" s="8" t="s">
        <v>13</v>
      </c>
      <c r="C10" s="8"/>
      <c r="D10" s="8"/>
      <c r="E10" s="6">
        <v>3.5000000000000003E-2</v>
      </c>
      <c r="F10" s="2" t="s">
        <v>23</v>
      </c>
      <c r="J10" s="8"/>
      <c r="Q10" s="2"/>
      <c r="R10" s="2"/>
    </row>
    <row r="11" spans="2:18" x14ac:dyDescent="0.25">
      <c r="B11" s="8"/>
      <c r="C11" s="8"/>
      <c r="D11" s="8"/>
      <c r="J11" s="8" t="s">
        <v>40</v>
      </c>
      <c r="L11" s="46">
        <v>1.05</v>
      </c>
      <c r="M11" s="2" t="s">
        <v>34</v>
      </c>
      <c r="Q11" s="2"/>
      <c r="R11" s="2"/>
    </row>
    <row r="12" spans="2:18" x14ac:dyDescent="0.25">
      <c r="B12" s="8" t="s">
        <v>12</v>
      </c>
      <c r="C12" s="8"/>
      <c r="D12" s="8"/>
      <c r="E12" s="6">
        <v>0.25</v>
      </c>
      <c r="F12" s="2" t="s">
        <v>24</v>
      </c>
      <c r="J12" s="8"/>
      <c r="Q12" s="2"/>
      <c r="R12" s="2"/>
    </row>
    <row r="13" spans="2:18" x14ac:dyDescent="0.25">
      <c r="B13" s="8"/>
      <c r="C13" s="8"/>
      <c r="D13" s="8"/>
      <c r="J13" s="8" t="s">
        <v>18</v>
      </c>
      <c r="L13" s="28">
        <f>L5+(L9-L5)*L11</f>
        <v>8.3950000000000011E-2</v>
      </c>
      <c r="M13" s="2" t="s">
        <v>27</v>
      </c>
      <c r="N13" s="2" t="s">
        <v>19</v>
      </c>
      <c r="Q13" s="2"/>
      <c r="R13" s="2"/>
    </row>
    <row r="14" spans="2:18" x14ac:dyDescent="0.25">
      <c r="B14" s="8" t="s">
        <v>26</v>
      </c>
      <c r="C14" s="8"/>
      <c r="D14" s="8"/>
      <c r="E14" s="6">
        <f>L13</f>
        <v>8.3950000000000011E-2</v>
      </c>
      <c r="F14" s="2" t="s">
        <v>27</v>
      </c>
      <c r="Q14" s="2"/>
      <c r="R14" s="2"/>
    </row>
    <row r="15" spans="2:18" x14ac:dyDescent="0.25">
      <c r="C15" s="8"/>
      <c r="D15" s="8"/>
      <c r="H15" s="8" t="s">
        <v>25</v>
      </c>
      <c r="Q15" s="2"/>
    </row>
    <row r="16" spans="2:18" x14ac:dyDescent="0.25">
      <c r="B16" s="8"/>
      <c r="C16" s="8"/>
      <c r="D16" s="8"/>
      <c r="E16" s="8"/>
      <c r="Q16" s="2"/>
      <c r="R16" s="2"/>
    </row>
    <row r="17" spans="2:27" x14ac:dyDescent="0.25">
      <c r="B17" s="8" t="s">
        <v>2</v>
      </c>
      <c r="C17" s="8"/>
      <c r="D17" s="8"/>
      <c r="E17" s="30"/>
      <c r="Q17" s="2"/>
      <c r="R17" s="2"/>
    </row>
    <row r="18" spans="2:27" x14ac:dyDescent="0.25">
      <c r="B18" s="8"/>
      <c r="C18" s="8"/>
      <c r="D18" s="8"/>
      <c r="E18" s="8"/>
      <c r="Q18" s="2"/>
      <c r="R18" s="2"/>
    </row>
    <row r="19" spans="2:27" x14ac:dyDescent="0.25">
      <c r="B19" s="9" t="s">
        <v>0</v>
      </c>
      <c r="C19" s="1"/>
      <c r="D19" s="1"/>
      <c r="E19" s="1"/>
      <c r="F19" s="1"/>
      <c r="G19" s="29">
        <f>E14*(E6/(E6+E8))+E10*(E8/(E6+E8))*(1-E12)</f>
        <v>8.0901932153821327E-2</v>
      </c>
      <c r="Q19" s="2"/>
      <c r="R19" s="2"/>
    </row>
    <row r="20" spans="2:27" x14ac:dyDescent="0.25">
      <c r="B20" s="9" t="s">
        <v>43</v>
      </c>
      <c r="G20" s="3">
        <v>0.03</v>
      </c>
      <c r="Q20" s="2"/>
      <c r="R20" s="2"/>
    </row>
    <row r="21" spans="2:27" x14ac:dyDescent="0.25">
      <c r="B21" s="9"/>
      <c r="G21" s="3"/>
      <c r="Q21" s="2"/>
      <c r="R21" s="2"/>
    </row>
    <row r="22" spans="2:27" x14ac:dyDescent="0.25">
      <c r="B22" s="8"/>
      <c r="C22" s="8"/>
      <c r="D22" s="8"/>
      <c r="E22" s="8"/>
      <c r="Q22" s="2"/>
      <c r="R22" s="2"/>
    </row>
    <row r="23" spans="2:27" ht="21" x14ac:dyDescent="0.35">
      <c r="B23" s="10" t="s">
        <v>6</v>
      </c>
      <c r="C23" s="8"/>
      <c r="D23" s="8"/>
      <c r="E23" s="8"/>
      <c r="Q23" s="2"/>
      <c r="R23" s="2"/>
    </row>
    <row r="24" spans="2:27" ht="21" x14ac:dyDescent="0.35">
      <c r="B24" s="10"/>
      <c r="C24" s="8"/>
      <c r="D24" s="8"/>
      <c r="E24" s="8"/>
      <c r="Q24" s="2"/>
      <c r="R24" s="2"/>
    </row>
    <row r="25" spans="2:27" x14ac:dyDescent="0.25">
      <c r="B25" s="11" t="s">
        <v>7</v>
      </c>
      <c r="C25" s="11"/>
      <c r="D25" s="11"/>
      <c r="E25" s="11"/>
      <c r="F25" s="11"/>
      <c r="G25" s="11"/>
      <c r="H25" s="12" t="s">
        <v>8</v>
      </c>
      <c r="I25" s="11"/>
      <c r="J25" s="11"/>
      <c r="K25" s="11"/>
      <c r="L25" s="12" t="s">
        <v>9</v>
      </c>
      <c r="M25" s="11"/>
      <c r="N25" s="11"/>
      <c r="O25" s="12" t="s">
        <v>28</v>
      </c>
      <c r="P25" s="11"/>
      <c r="Q25" s="12" t="s">
        <v>29</v>
      </c>
      <c r="R25" s="11"/>
      <c r="S25" s="11"/>
      <c r="T25" s="12" t="s">
        <v>30</v>
      </c>
      <c r="U25" s="11"/>
      <c r="V25" s="11"/>
      <c r="W25" s="12" t="s">
        <v>41</v>
      </c>
      <c r="X25" s="12"/>
      <c r="Y25" s="12"/>
      <c r="Z25" s="12"/>
      <c r="AA25" s="12" t="s">
        <v>42</v>
      </c>
    </row>
    <row r="26" spans="2:27" x14ac:dyDescent="0.25"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x14ac:dyDescent="0.25">
      <c r="B27" s="13" t="s">
        <v>1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41">
        <v>0.4</v>
      </c>
      <c r="T27" s="14">
        <f>O27*(1+S27)</f>
        <v>0</v>
      </c>
      <c r="U27" s="14"/>
      <c r="V27" s="41">
        <v>0.4</v>
      </c>
      <c r="W27" s="34"/>
      <c r="X27" s="34"/>
      <c r="Y27" s="34"/>
      <c r="Z27" s="44">
        <v>0.3</v>
      </c>
      <c r="AA27" s="14"/>
    </row>
    <row r="28" spans="2:27" x14ac:dyDescent="0.25">
      <c r="B28" s="13" t="s">
        <v>4</v>
      </c>
      <c r="C28" s="13"/>
      <c r="D28" s="14"/>
      <c r="E28" s="14"/>
      <c r="F28" s="15">
        <v>50459000</v>
      </c>
      <c r="G28" s="16"/>
      <c r="H28" s="14"/>
      <c r="I28" s="14"/>
      <c r="J28" s="14"/>
      <c r="K28" s="14"/>
      <c r="L28" s="14"/>
      <c r="M28" s="17"/>
      <c r="N28" s="14"/>
      <c r="O28" s="14"/>
      <c r="P28" s="17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"/>
    </row>
    <row r="29" spans="2:27" x14ac:dyDescent="0.25">
      <c r="B29" s="13" t="s">
        <v>10</v>
      </c>
      <c r="C29" s="13"/>
      <c r="D29" s="14"/>
      <c r="E29" s="14"/>
      <c r="F29" s="17">
        <v>1110.98</v>
      </c>
      <c r="G29" s="16"/>
      <c r="H29" s="14"/>
      <c r="I29" s="14"/>
      <c r="J29" s="14"/>
      <c r="K29" s="14"/>
      <c r="L29" s="14"/>
      <c r="M29" s="17"/>
      <c r="N29" s="14"/>
      <c r="O29" s="14"/>
      <c r="P29" s="17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2:27" x14ac:dyDescent="0.25">
      <c r="B30" s="13" t="s">
        <v>5</v>
      </c>
      <c r="C30" s="13"/>
      <c r="D30" s="14"/>
      <c r="E30" s="14"/>
      <c r="F30" s="14"/>
      <c r="G30" s="14"/>
      <c r="H30" s="14"/>
      <c r="I30" s="14"/>
      <c r="J30" s="16">
        <v>236.68</v>
      </c>
      <c r="K30" s="14"/>
      <c r="L30" s="14"/>
      <c r="M30" s="17">
        <v>1249.99</v>
      </c>
      <c r="N30" s="14"/>
      <c r="O30" s="14"/>
      <c r="P30" s="17">
        <v>1100.5</v>
      </c>
      <c r="Q30" s="14"/>
      <c r="R30" s="17">
        <f>1333</f>
        <v>1333</v>
      </c>
      <c r="S30" s="17"/>
      <c r="T30" s="17"/>
      <c r="U30" s="17">
        <f>R30*(1+S27)</f>
        <v>1866.1999999999998</v>
      </c>
      <c r="V30" s="14"/>
      <c r="W30" s="14"/>
      <c r="X30" s="17">
        <f>U30*(1+V27)</f>
        <v>2612.6799999999994</v>
      </c>
      <c r="Y30" s="14"/>
      <c r="Z30" s="14"/>
      <c r="AA30" s="17">
        <f>X30*(Z27+1)</f>
        <v>3396.4839999999995</v>
      </c>
    </row>
    <row r="31" spans="2:2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7"/>
      <c r="S31" s="17"/>
      <c r="T31" s="17"/>
      <c r="U31" s="17"/>
      <c r="V31" s="14"/>
      <c r="W31" s="14"/>
      <c r="X31" s="14"/>
      <c r="Y31" s="14"/>
      <c r="Z31" s="14"/>
      <c r="AA31" s="14"/>
    </row>
    <row r="32" spans="2:27" x14ac:dyDescent="0.25">
      <c r="B32" s="13" t="s">
        <v>3</v>
      </c>
      <c r="C32" s="14"/>
      <c r="D32" s="14"/>
      <c r="E32" s="14"/>
      <c r="F32" s="14"/>
      <c r="G32" s="14"/>
      <c r="H32" s="14"/>
      <c r="I32" s="14"/>
      <c r="J32" s="43">
        <f>J30/(1+G19)</f>
        <v>218.96528534127782</v>
      </c>
      <c r="K32" s="43"/>
      <c r="L32" s="43"/>
      <c r="M32" s="43">
        <f>M30/(1+G19)^2</f>
        <v>1069.8772489890962</v>
      </c>
      <c r="N32" s="43"/>
      <c r="O32" s="43"/>
      <c r="P32" s="43">
        <f>P30/(1+G19)^3</f>
        <v>871.42731214553839</v>
      </c>
      <c r="Q32" s="14"/>
      <c r="R32" s="17">
        <f>R30/(1+G19)^4</f>
        <v>976.52862157731431</v>
      </c>
      <c r="S32" s="17"/>
      <c r="T32" s="17"/>
      <c r="U32" s="17">
        <f>U30/(1+G19)^5</f>
        <v>1264.8141607852028</v>
      </c>
      <c r="V32" s="14"/>
      <c r="W32" s="14"/>
      <c r="X32" s="17">
        <f>X30/(1+G19)^6</f>
        <v>1638.2058098192881</v>
      </c>
      <c r="Y32" s="14"/>
      <c r="Z32" s="14"/>
      <c r="AA32" s="17">
        <f>(AA30/(G19-G20))/(1+G19)^6</f>
        <v>41838.638783482711</v>
      </c>
    </row>
    <row r="34" spans="2:10" ht="15.75" thickBot="1" x14ac:dyDescent="0.3"/>
    <row r="35" spans="2:10" x14ac:dyDescent="0.25">
      <c r="B35" s="18" t="s">
        <v>36</v>
      </c>
      <c r="C35" s="19"/>
      <c r="D35" s="19"/>
      <c r="E35" s="19"/>
      <c r="F35" s="19"/>
      <c r="G35" s="19"/>
      <c r="H35" s="19"/>
      <c r="I35" s="19"/>
      <c r="J35" s="20">
        <f>SUM(G32:AA32)*1000000-(E8*1000000)</f>
        <v>44751917222.140434</v>
      </c>
    </row>
    <row r="36" spans="2:10" x14ac:dyDescent="0.25">
      <c r="B36" s="21"/>
      <c r="C36" s="22"/>
      <c r="D36" s="22"/>
      <c r="E36" s="22"/>
      <c r="F36" s="22"/>
      <c r="G36" s="22"/>
      <c r="H36" s="22"/>
      <c r="I36" s="22"/>
      <c r="J36" s="23"/>
    </row>
    <row r="37" spans="2:10" x14ac:dyDescent="0.25">
      <c r="B37" s="24" t="s">
        <v>11</v>
      </c>
      <c r="C37" s="22"/>
      <c r="D37" s="22"/>
      <c r="E37" s="22"/>
      <c r="F37" s="22"/>
      <c r="G37" s="22"/>
      <c r="H37" s="22"/>
      <c r="I37" s="22"/>
      <c r="J37" s="25">
        <f>F29*F28</f>
        <v>56058939820</v>
      </c>
    </row>
    <row r="38" spans="2:10" x14ac:dyDescent="0.25">
      <c r="B38" s="21"/>
      <c r="C38" s="22"/>
      <c r="D38" s="22"/>
      <c r="E38" s="22"/>
      <c r="F38" s="22"/>
      <c r="G38" s="22"/>
      <c r="H38" s="22"/>
      <c r="I38" s="22"/>
      <c r="J38" s="23"/>
    </row>
    <row r="39" spans="2:10" ht="15.75" thickBot="1" x14ac:dyDescent="0.3">
      <c r="B39" s="31" t="s">
        <v>38</v>
      </c>
      <c r="C39" s="32"/>
      <c r="D39" s="32"/>
      <c r="E39" s="32"/>
      <c r="F39" s="32"/>
      <c r="G39" s="32"/>
      <c r="H39" s="32"/>
      <c r="I39" s="32"/>
      <c r="J39" s="33">
        <f>(J37/J35-1)*-1</f>
        <v>-0.25266007133802892</v>
      </c>
    </row>
    <row r="40" spans="2:10" x14ac:dyDescent="0.25">
      <c r="B40" s="35"/>
      <c r="C40" s="36"/>
      <c r="D40" s="36"/>
      <c r="E40" s="36"/>
      <c r="F40" s="36"/>
      <c r="G40" s="36"/>
      <c r="H40" s="36"/>
      <c r="I40" s="36"/>
      <c r="J40" s="37"/>
    </row>
    <row r="41" spans="2:10" ht="15.75" thickBot="1" x14ac:dyDescent="0.3">
      <c r="B41" s="38" t="s">
        <v>37</v>
      </c>
      <c r="C41" s="39"/>
      <c r="D41" s="39"/>
      <c r="E41" s="39"/>
      <c r="F41" s="39"/>
      <c r="G41" s="39"/>
      <c r="H41" s="39"/>
      <c r="I41" s="39"/>
      <c r="J41" s="40">
        <f>J35/F28</f>
        <v>886.89663334866793</v>
      </c>
    </row>
    <row r="42" spans="2:10" x14ac:dyDescent="0.25">
      <c r="B42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chris_grca1ny</cp:lastModifiedBy>
  <dcterms:created xsi:type="dcterms:W3CDTF">2015-06-05T18:19:34Z</dcterms:created>
  <dcterms:modified xsi:type="dcterms:W3CDTF">2022-02-26T08:03:09Z</dcterms:modified>
</cp:coreProperties>
</file>