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janfuhrmann/Desktop/"/>
    </mc:Choice>
  </mc:AlternateContent>
  <xr:revisionPtr revIDLastSave="0" documentId="8_{03D3FD1A-BBBF-B049-BD71-F42A1534151B}" xr6:coauthVersionLast="47" xr6:coauthVersionMax="47" xr10:uidLastSave="{00000000-0000-0000-0000-000000000000}"/>
  <bookViews>
    <workbookView xWindow="0" yWindow="500" windowWidth="40960" windowHeight="21220" xr2:uid="{00000000-000D-0000-FFFF-FFFF00000000}"/>
  </bookViews>
  <sheets>
    <sheet name="Marktkapitalisierung als EK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" i="3" l="1"/>
  <c r="J39" i="3"/>
  <c r="E6" i="3" s="1"/>
  <c r="K7" i="3"/>
  <c r="L29" i="3" l="1"/>
  <c r="J29" i="3"/>
  <c r="P29" i="3" l="1"/>
  <c r="N29" i="3"/>
  <c r="E14" i="3"/>
  <c r="G19" i="3" s="1"/>
  <c r="P34" i="3" l="1"/>
  <c r="N34" i="3"/>
  <c r="L34" i="3"/>
  <c r="J34" i="3"/>
  <c r="J37" i="3" l="1"/>
  <c r="J41" i="3" l="1"/>
  <c r="J43" i="3"/>
</calcChain>
</file>

<file path=xl/sharedStrings.xml><?xml version="1.0" encoding="utf-8"?>
<sst xmlns="http://schemas.openxmlformats.org/spreadsheetml/2006/main" count="43" uniqueCount="42">
  <si>
    <t>WACC</t>
  </si>
  <si>
    <t>Gesamtes Fremdkapital:</t>
  </si>
  <si>
    <t>Abgezinster Free Cashflow</t>
  </si>
  <si>
    <t xml:space="preserve">Anzahl von Aktien </t>
  </si>
  <si>
    <t>Free Cashflow gesamt</t>
  </si>
  <si>
    <t>Schätzungen:</t>
  </si>
  <si>
    <t>Jahr</t>
  </si>
  <si>
    <t>2022e</t>
  </si>
  <si>
    <t>2023e</t>
  </si>
  <si>
    <t>Preis je Aktie</t>
  </si>
  <si>
    <t>Marktkapitalisierung</t>
  </si>
  <si>
    <t>Steuerrate (durchschnittl.):</t>
  </si>
  <si>
    <t>Zinsrate (durchschnittl.):</t>
  </si>
  <si>
    <t>WACC Methode</t>
  </si>
  <si>
    <t>Risikoloser Basiszins:</t>
  </si>
  <si>
    <t>Risikoprämie:</t>
  </si>
  <si>
    <t>Marktrendite:</t>
  </si>
  <si>
    <t xml:space="preserve">Eigenkapitalkosten: </t>
  </si>
  <si>
    <t>Formel</t>
  </si>
  <si>
    <t>E</t>
  </si>
  <si>
    <t>D</t>
  </si>
  <si>
    <t>rD</t>
  </si>
  <si>
    <t>T</t>
  </si>
  <si>
    <t>Formel des WACC (Tax Rate muss noch bei den FK abgezogen werden)</t>
  </si>
  <si>
    <t>Eigenkapitalkosten:</t>
  </si>
  <si>
    <t>rE</t>
  </si>
  <si>
    <t>2024e</t>
  </si>
  <si>
    <t>2025e</t>
  </si>
  <si>
    <t>Fremdkapital (verzinster Anteil)</t>
  </si>
  <si>
    <t>Formel:</t>
  </si>
  <si>
    <t>rM</t>
  </si>
  <si>
    <t>ß</t>
  </si>
  <si>
    <t>rF</t>
  </si>
  <si>
    <t>Derzeitiger Wert</t>
  </si>
  <si>
    <t>Faire Wert je Aktie</t>
  </si>
  <si>
    <t xml:space="preserve">Unter-/Überbewertung in %. </t>
  </si>
  <si>
    <t>Geschätzer Umsatz</t>
  </si>
  <si>
    <t>Free Cashflow -Marge</t>
  </si>
  <si>
    <t>Beta Faktor:</t>
  </si>
  <si>
    <t>DCF-Verfahren für Qualcomm:</t>
  </si>
  <si>
    <t>Eigenkapital</t>
  </si>
  <si>
    <t>Wachstumsabschlag (2025ff.)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</si>
</sst>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[$$-409]* #,##0.00_ ;_-[$$-409]* \-#,##0.00\ ;_-[$$-409]* &quot;-&quot;??_ ;_-@_ "/>
    <numFmt numFmtId="165" formatCode="0.0%"/>
    <numFmt numFmtId="166" formatCode="0.00000"/>
    <numFmt numFmtId="167" formatCode="_-* #,##0.00\ [$€-407]_-;\-* #,##0.00\ [$€-407]_-;_-* &quot;-&quot;??\ [$€-407]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3" fontId="0" fillId="3" borderId="0" xfId="0" applyNumberFormat="1" applyFill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left"/>
    </xf>
    <xf numFmtId="0" fontId="5" fillId="0" borderId="0" xfId="0" applyFont="1" applyAlignment="1">
      <alignment horizontal="center"/>
    </xf>
    <xf numFmtId="10" fontId="0" fillId="2" borderId="0" xfId="2" applyNumberFormat="1" applyFont="1" applyFill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 applyAlignment="1">
      <alignment horizontal="left"/>
    </xf>
    <xf numFmtId="0" fontId="0" fillId="4" borderId="6" xfId="0" applyFill="1" applyBorder="1" applyAlignment="1">
      <alignment horizontal="left"/>
    </xf>
    <xf numFmtId="0" fontId="0" fillId="4" borderId="7" xfId="0" applyFill="1" applyBorder="1" applyAlignment="1">
      <alignment horizontal="center"/>
    </xf>
    <xf numFmtId="3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7" fontId="0" fillId="3" borderId="0" xfId="0" applyNumberFormat="1" applyFill="1" applyAlignment="1">
      <alignment horizontal="center"/>
    </xf>
    <xf numFmtId="44" fontId="0" fillId="0" borderId="0" xfId="1" applyFont="1"/>
    <xf numFmtId="9" fontId="0" fillId="3" borderId="0" xfId="2" applyFont="1" applyFill="1" applyAlignment="1">
      <alignment horizontal="center"/>
    </xf>
    <xf numFmtId="9" fontId="0" fillId="0" borderId="0" xfId="2" applyFont="1" applyAlignment="1">
      <alignment horizontal="left"/>
    </xf>
    <xf numFmtId="164" fontId="0" fillId="0" borderId="3" xfId="0" applyNumberForma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44" fontId="0" fillId="0" borderId="0" xfId="1" applyFont="1" applyFill="1" applyAlignment="1">
      <alignment horizontal="center"/>
    </xf>
    <xf numFmtId="9" fontId="0" fillId="0" borderId="0" xfId="2" applyFont="1" applyFill="1" applyAlignment="1">
      <alignment horizontal="center"/>
    </xf>
    <xf numFmtId="9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0" fontId="0" fillId="4" borderId="8" xfId="2" applyNumberFormat="1" applyFont="1" applyFill="1" applyBorder="1" applyAlignment="1">
      <alignment horizontal="center"/>
    </xf>
    <xf numFmtId="10" fontId="2" fillId="0" borderId="0" xfId="2" applyNumberFormat="1" applyFont="1" applyFill="1" applyAlignment="1">
      <alignment horizontal="center"/>
    </xf>
    <xf numFmtId="164" fontId="2" fillId="0" borderId="8" xfId="1" applyNumberFormat="1" applyFont="1" applyFill="1" applyBorder="1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CC99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15</xdr:row>
      <xdr:rowOff>66675</xdr:rowOff>
    </xdr:from>
    <xdr:to>
      <xdr:col>11</xdr:col>
      <xdr:colOff>686349</xdr:colOff>
      <xdr:row>22</xdr:row>
      <xdr:rowOff>130369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60B7E43-7ABA-4BDE-9D10-67F6CC49C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8400" y="3067050"/>
          <a:ext cx="3934374" cy="1390844"/>
        </a:xfrm>
        <a:prstGeom prst="rect">
          <a:avLst/>
        </a:prstGeom>
      </xdr:spPr>
    </xdr:pic>
    <xdr:clientData/>
  </xdr:twoCellAnchor>
  <xdr:twoCellAnchor editAs="oneCell">
    <xdr:from>
      <xdr:col>11</xdr:col>
      <xdr:colOff>758825</xdr:colOff>
      <xdr:row>15</xdr:row>
      <xdr:rowOff>76200</xdr:rowOff>
    </xdr:from>
    <xdr:to>
      <xdr:col>15</xdr:col>
      <xdr:colOff>387350</xdr:colOff>
      <xdr:row>22</xdr:row>
      <xdr:rowOff>135125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FABB2A7-EAA7-4C3B-B346-248C7F86B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79075" y="3076575"/>
          <a:ext cx="3552825" cy="139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44"/>
  <sheetViews>
    <sheetView tabSelected="1" zoomScaleNormal="100" workbookViewId="0">
      <selection activeCell="N36" sqref="N36"/>
    </sheetView>
  </sheetViews>
  <sheetFormatPr baseColWidth="10" defaultColWidth="9.1640625" defaultRowHeight="15" x14ac:dyDescent="0.2"/>
  <cols>
    <col min="2" max="2" width="18.5" style="2" bestFit="1" customWidth="1"/>
    <col min="3" max="4" width="9.1640625" style="2"/>
    <col min="5" max="5" width="13.6640625" style="2" bestFit="1" customWidth="1"/>
    <col min="6" max="6" width="14.5" style="2" customWidth="1"/>
    <col min="7" max="7" width="20.5" style="2" bestFit="1" customWidth="1"/>
    <col min="8" max="9" width="9.1640625" style="2"/>
    <col min="10" max="10" width="22" style="2" customWidth="1"/>
    <col min="11" max="11" width="9.1640625" style="2"/>
    <col min="12" max="12" width="20.5" style="2" customWidth="1"/>
    <col min="13" max="13" width="9.1640625" style="2"/>
    <col min="14" max="14" width="20" style="2" customWidth="1"/>
    <col min="16" max="16" width="20.33203125" bestFit="1" customWidth="1"/>
    <col min="18" max="18" width="18.33203125" bestFit="1" customWidth="1"/>
    <col min="19" max="19" width="9.5" bestFit="1" customWidth="1"/>
    <col min="20" max="20" width="20.33203125" bestFit="1" customWidth="1"/>
    <col min="22" max="22" width="19.33203125" bestFit="1" customWidth="1"/>
  </cols>
  <sheetData>
    <row r="2" spans="2:16" ht="26" x14ac:dyDescent="0.3">
      <c r="B2" s="7" t="s">
        <v>39</v>
      </c>
    </row>
    <row r="3" spans="2:16" x14ac:dyDescent="0.2">
      <c r="F3" s="2" t="s">
        <v>18</v>
      </c>
      <c r="J3" s="8"/>
      <c r="L3" s="2" t="s">
        <v>29</v>
      </c>
    </row>
    <row r="4" spans="2:16" x14ac:dyDescent="0.2">
      <c r="B4" s="24" t="s">
        <v>13</v>
      </c>
      <c r="O4" s="2"/>
      <c r="P4" s="2"/>
    </row>
    <row r="5" spans="2:16" x14ac:dyDescent="0.2">
      <c r="J5" s="2" t="s">
        <v>14</v>
      </c>
      <c r="K5" s="6">
        <v>0.01</v>
      </c>
      <c r="L5" s="2" t="s">
        <v>32</v>
      </c>
    </row>
    <row r="6" spans="2:16" x14ac:dyDescent="0.2">
      <c r="B6" s="8" t="s">
        <v>40</v>
      </c>
      <c r="C6" s="8"/>
      <c r="D6" s="8"/>
      <c r="E6" s="30">
        <f>J39/1000000</f>
        <v>149676.87</v>
      </c>
      <c r="F6" s="2" t="s">
        <v>19</v>
      </c>
      <c r="G6" s="8"/>
      <c r="O6" s="2"/>
    </row>
    <row r="7" spans="2:16" x14ac:dyDescent="0.2">
      <c r="B7" s="8"/>
      <c r="C7" s="8"/>
      <c r="D7" s="8"/>
      <c r="J7" s="2" t="s">
        <v>15</v>
      </c>
      <c r="K7" s="25">
        <f>(K9-K5)*K11</f>
        <v>8.4000000000000005E-2</v>
      </c>
      <c r="O7" s="2"/>
    </row>
    <row r="8" spans="2:16" x14ac:dyDescent="0.2">
      <c r="B8" s="8" t="s">
        <v>28</v>
      </c>
      <c r="C8" s="8"/>
      <c r="D8" s="8"/>
      <c r="E8" s="4">
        <v>15750</v>
      </c>
      <c r="F8" s="2" t="s">
        <v>20</v>
      </c>
      <c r="O8" s="2"/>
    </row>
    <row r="9" spans="2:16" x14ac:dyDescent="0.2">
      <c r="B9" s="8"/>
      <c r="C9" s="8"/>
      <c r="D9" s="8"/>
      <c r="G9" s="39"/>
      <c r="J9" s="2" t="s">
        <v>16</v>
      </c>
      <c r="K9" s="6">
        <v>7.0000000000000007E-2</v>
      </c>
      <c r="L9" s="2" t="s">
        <v>30</v>
      </c>
      <c r="O9" s="2"/>
      <c r="P9" s="2"/>
    </row>
    <row r="10" spans="2:16" x14ac:dyDescent="0.2">
      <c r="B10" s="8" t="s">
        <v>12</v>
      </c>
      <c r="C10" s="8"/>
      <c r="D10" s="8"/>
      <c r="E10" s="6">
        <v>3.5299999999999998E-2</v>
      </c>
      <c r="F10" s="2" t="s">
        <v>21</v>
      </c>
      <c r="O10" s="2"/>
      <c r="P10" s="2"/>
    </row>
    <row r="11" spans="2:16" x14ac:dyDescent="0.2">
      <c r="B11" s="8"/>
      <c r="C11" s="8"/>
      <c r="D11" s="8"/>
      <c r="J11" s="2" t="s">
        <v>38</v>
      </c>
      <c r="K11" s="31">
        <v>1.4</v>
      </c>
      <c r="L11" s="2" t="s">
        <v>31</v>
      </c>
      <c r="O11" s="2"/>
      <c r="P11" s="2"/>
    </row>
    <row r="12" spans="2:16" x14ac:dyDescent="0.2">
      <c r="B12" s="8" t="s">
        <v>11</v>
      </c>
      <c r="C12" s="8"/>
      <c r="D12" s="8"/>
      <c r="E12" s="6">
        <v>0.13</v>
      </c>
      <c r="F12" s="2" t="s">
        <v>22</v>
      </c>
      <c r="O12" s="2"/>
      <c r="P12" s="2"/>
    </row>
    <row r="13" spans="2:16" x14ac:dyDescent="0.2">
      <c r="B13" s="8"/>
      <c r="C13" s="8"/>
      <c r="D13" s="8"/>
      <c r="J13" s="2" t="s">
        <v>17</v>
      </c>
      <c r="K13" s="26">
        <f>K5+(K9-K5)*K11</f>
        <v>9.4E-2</v>
      </c>
      <c r="L13" s="2" t="s">
        <v>25</v>
      </c>
      <c r="O13" s="2"/>
      <c r="P13" s="2"/>
    </row>
    <row r="14" spans="2:16" x14ac:dyDescent="0.2">
      <c r="B14" s="8" t="s">
        <v>24</v>
      </c>
      <c r="C14" s="8"/>
      <c r="D14" s="8"/>
      <c r="E14" s="6">
        <f>K13</f>
        <v>9.4E-2</v>
      </c>
      <c r="F14" s="2" t="s">
        <v>25</v>
      </c>
      <c r="O14" s="2"/>
      <c r="P14" s="2"/>
    </row>
    <row r="15" spans="2:16" x14ac:dyDescent="0.2">
      <c r="C15" s="8"/>
      <c r="D15" s="8"/>
      <c r="H15" s="8" t="s">
        <v>23</v>
      </c>
      <c r="O15" s="2"/>
    </row>
    <row r="16" spans="2:16" x14ac:dyDescent="0.2">
      <c r="B16" s="8"/>
      <c r="C16" s="8"/>
      <c r="D16" s="8"/>
      <c r="E16" s="8"/>
      <c r="O16" s="2"/>
      <c r="P16" s="2"/>
    </row>
    <row r="17" spans="2:20" x14ac:dyDescent="0.2">
      <c r="B17" s="8" t="s">
        <v>1</v>
      </c>
      <c r="C17" s="8"/>
      <c r="D17" s="8"/>
      <c r="E17" s="27"/>
      <c r="O17" s="2"/>
      <c r="P17" s="2"/>
    </row>
    <row r="18" spans="2:20" x14ac:dyDescent="0.2">
      <c r="B18" s="8"/>
      <c r="C18" s="8"/>
      <c r="D18" s="8"/>
      <c r="E18" s="8"/>
      <c r="O18" s="2"/>
      <c r="P18" s="2"/>
    </row>
    <row r="19" spans="2:20" x14ac:dyDescent="0.2">
      <c r="B19" s="9" t="s">
        <v>0</v>
      </c>
      <c r="C19" s="1"/>
      <c r="D19" s="1"/>
      <c r="E19" s="1"/>
      <c r="F19" s="1"/>
      <c r="G19" s="52">
        <f>E14*(E6/(E6+E8))+E10*(E8/(E6+E8))*(1-E12)</f>
        <v>8.7974366135320087E-2</v>
      </c>
      <c r="O19" s="2"/>
      <c r="P19" s="2"/>
    </row>
    <row r="20" spans="2:20" x14ac:dyDescent="0.2">
      <c r="B20" s="9" t="s">
        <v>41</v>
      </c>
      <c r="G20" s="3">
        <v>0</v>
      </c>
      <c r="O20" s="2"/>
      <c r="P20" s="2"/>
    </row>
    <row r="21" spans="2:20" x14ac:dyDescent="0.2">
      <c r="B21" s="9"/>
      <c r="G21" s="3"/>
      <c r="O21" s="2"/>
      <c r="P21" s="2"/>
    </row>
    <row r="22" spans="2:20" x14ac:dyDescent="0.2">
      <c r="B22" s="8"/>
      <c r="C22" s="8"/>
      <c r="D22" s="8"/>
      <c r="E22" s="8"/>
      <c r="O22" s="2"/>
      <c r="P22" s="2"/>
    </row>
    <row r="23" spans="2:20" ht="21" x14ac:dyDescent="0.25">
      <c r="B23" s="10" t="s">
        <v>5</v>
      </c>
      <c r="C23" s="8"/>
      <c r="D23" s="8"/>
      <c r="E23" s="8"/>
      <c r="O23" s="2"/>
      <c r="P23" s="2"/>
    </row>
    <row r="24" spans="2:20" ht="21" x14ac:dyDescent="0.25">
      <c r="B24" s="10"/>
      <c r="C24" s="8"/>
      <c r="D24" s="8"/>
      <c r="E24" s="8"/>
      <c r="O24" s="2"/>
      <c r="P24" s="2"/>
    </row>
    <row r="25" spans="2:20" x14ac:dyDescent="0.2">
      <c r="B25" s="11" t="s">
        <v>6</v>
      </c>
      <c r="C25" s="11"/>
      <c r="D25" s="11"/>
      <c r="E25" s="11"/>
      <c r="F25" s="11"/>
      <c r="G25" s="11"/>
      <c r="H25" s="12" t="s">
        <v>7</v>
      </c>
      <c r="I25" s="11"/>
      <c r="J25" s="11"/>
      <c r="K25" s="12" t="s">
        <v>8</v>
      </c>
      <c r="L25" s="11"/>
      <c r="M25" s="12" t="s">
        <v>26</v>
      </c>
      <c r="N25" s="11"/>
      <c r="O25" s="12" t="s">
        <v>27</v>
      </c>
      <c r="P25" s="11"/>
      <c r="Q25" s="41"/>
      <c r="R25" s="42"/>
      <c r="S25" s="41"/>
      <c r="T25" s="43"/>
    </row>
    <row r="26" spans="2:20" x14ac:dyDescent="0.2">
      <c r="O26" s="2"/>
      <c r="P26" s="2"/>
      <c r="Q26" s="2"/>
      <c r="R26" s="2"/>
      <c r="S26" s="2"/>
      <c r="T26" s="2"/>
    </row>
    <row r="27" spans="2:20" s="37" customFormat="1" x14ac:dyDescent="0.2">
      <c r="B27" s="14" t="s">
        <v>36</v>
      </c>
      <c r="C27" s="14"/>
      <c r="D27" s="14"/>
      <c r="E27" s="14"/>
      <c r="F27" s="14"/>
      <c r="G27" s="14"/>
      <c r="H27" s="14"/>
      <c r="I27" s="14"/>
      <c r="J27" s="16">
        <v>42225490000</v>
      </c>
      <c r="K27" s="36"/>
      <c r="L27" s="17">
        <v>45492280000</v>
      </c>
      <c r="M27" s="36"/>
      <c r="N27" s="17">
        <v>47910770000</v>
      </c>
      <c r="O27" s="36"/>
      <c r="P27" s="17">
        <v>50000000000</v>
      </c>
      <c r="Q27" s="44"/>
      <c r="R27" s="44"/>
      <c r="S27" s="44"/>
      <c r="T27" s="44"/>
    </row>
    <row r="28" spans="2:20" x14ac:dyDescent="0.2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42"/>
      <c r="R28" s="42"/>
      <c r="S28" s="42"/>
      <c r="T28" s="42"/>
    </row>
    <row r="29" spans="2:20" x14ac:dyDescent="0.2">
      <c r="B29" s="13" t="s">
        <v>37</v>
      </c>
      <c r="C29" s="13"/>
      <c r="D29" s="14"/>
      <c r="E29" s="14"/>
      <c r="F29" s="14"/>
      <c r="G29" s="14"/>
      <c r="H29" s="14"/>
      <c r="I29" s="14"/>
      <c r="J29" s="38">
        <f>J32/J27</f>
        <v>0.26252318208740738</v>
      </c>
      <c r="K29" s="38"/>
      <c r="L29" s="38">
        <f>L32/L27</f>
        <v>0.32000308623792872</v>
      </c>
      <c r="M29" s="38"/>
      <c r="N29" s="38">
        <f>N32/N27</f>
        <v>0.30091939662000838</v>
      </c>
      <c r="O29" s="38"/>
      <c r="P29" s="38">
        <f>P32/P27</f>
        <v>0.3</v>
      </c>
      <c r="Q29" s="45"/>
      <c r="R29" s="45"/>
      <c r="S29" s="45"/>
      <c r="T29" s="45"/>
    </row>
    <row r="30" spans="2:20" x14ac:dyDescent="0.2">
      <c r="B30" s="13" t="s">
        <v>3</v>
      </c>
      <c r="C30" s="13"/>
      <c r="D30" s="14"/>
      <c r="E30" s="14"/>
      <c r="F30" s="15">
        <v>1127000000</v>
      </c>
      <c r="G30" s="16"/>
      <c r="H30" s="14"/>
      <c r="I30" s="14"/>
      <c r="J30" s="14"/>
      <c r="K30" s="14"/>
      <c r="L30" s="17"/>
      <c r="M30" s="14"/>
      <c r="N30" s="17"/>
      <c r="O30" s="14"/>
      <c r="P30" s="14"/>
      <c r="Q30" s="46"/>
      <c r="R30" s="42"/>
      <c r="S30" s="46"/>
      <c r="T30" s="47"/>
    </row>
    <row r="31" spans="2:20" x14ac:dyDescent="0.2">
      <c r="B31" s="13" t="s">
        <v>9</v>
      </c>
      <c r="C31" s="13"/>
      <c r="D31" s="14"/>
      <c r="E31" s="14"/>
      <c r="F31" s="16">
        <v>132.81</v>
      </c>
      <c r="G31" s="16"/>
      <c r="H31" s="14"/>
      <c r="I31" s="14"/>
      <c r="J31" s="14"/>
      <c r="K31" s="14"/>
      <c r="L31" s="17"/>
      <c r="M31" s="14"/>
      <c r="N31" s="17"/>
      <c r="O31" s="14"/>
      <c r="P31" s="14"/>
      <c r="Q31" s="42"/>
      <c r="R31" s="42"/>
      <c r="S31" s="42"/>
      <c r="T31" s="47"/>
    </row>
    <row r="32" spans="2:20" x14ac:dyDescent="0.2">
      <c r="B32" s="13" t="s">
        <v>4</v>
      </c>
      <c r="C32" s="13"/>
      <c r="D32" s="14"/>
      <c r="E32" s="14"/>
      <c r="F32" s="14"/>
      <c r="G32" s="14"/>
      <c r="H32" s="14"/>
      <c r="I32" s="14"/>
      <c r="J32" s="16">
        <v>11085170000</v>
      </c>
      <c r="K32" s="36"/>
      <c r="L32" s="17">
        <v>14557670000</v>
      </c>
      <c r="M32" s="36"/>
      <c r="N32" s="17">
        <v>14417280000</v>
      </c>
      <c r="O32" s="36"/>
      <c r="P32" s="17">
        <v>15000000000</v>
      </c>
      <c r="Q32" s="48"/>
      <c r="R32" s="48"/>
      <c r="S32" s="48"/>
      <c r="T32" s="48"/>
    </row>
    <row r="33" spans="2:20" x14ac:dyDescent="0.2">
      <c r="B33" s="14"/>
      <c r="C33" s="14"/>
      <c r="D33" s="14"/>
      <c r="E33" s="14"/>
      <c r="F33" s="14"/>
      <c r="G33" s="14"/>
      <c r="H33" s="14"/>
      <c r="I33" s="14"/>
      <c r="J33" s="36"/>
      <c r="K33" s="36"/>
      <c r="L33" s="36"/>
      <c r="M33" s="36"/>
      <c r="N33" s="36"/>
      <c r="O33" s="36"/>
      <c r="P33" s="36"/>
      <c r="Q33" s="48"/>
      <c r="R33" s="48"/>
      <c r="S33" s="48"/>
      <c r="T33" s="48"/>
    </row>
    <row r="34" spans="2:20" x14ac:dyDescent="0.2">
      <c r="B34" s="13" t="s">
        <v>2</v>
      </c>
      <c r="C34" s="14"/>
      <c r="D34" s="14"/>
      <c r="E34" s="14"/>
      <c r="F34" s="14"/>
      <c r="G34" s="14"/>
      <c r="H34" s="14"/>
      <c r="I34" s="14"/>
      <c r="J34" s="17">
        <f>J32/(1+G19)</f>
        <v>10188815421.613756</v>
      </c>
      <c r="K34" s="36"/>
      <c r="L34" s="17">
        <f>L32/(1+G19)^2</f>
        <v>12298567931.326609</v>
      </c>
      <c r="M34" s="36"/>
      <c r="N34" s="17">
        <f>N32/(1+G19)^3</f>
        <v>11195083674.544773</v>
      </c>
      <c r="O34" s="36"/>
      <c r="P34" s="17">
        <f>(P32/(G19-G20))/(1+G19)^3</f>
        <v>132397298484.72896</v>
      </c>
      <c r="Q34" s="48"/>
      <c r="R34" s="48"/>
      <c r="S34" s="48"/>
      <c r="T34" s="48"/>
    </row>
    <row r="36" spans="2:20" ht="16" thickBot="1" x14ac:dyDescent="0.25"/>
    <row r="37" spans="2:20" x14ac:dyDescent="0.2">
      <c r="B37" s="18" t="s">
        <v>33</v>
      </c>
      <c r="C37" s="19"/>
      <c r="D37" s="19"/>
      <c r="E37" s="19"/>
      <c r="F37" s="19"/>
      <c r="G37" s="19"/>
      <c r="H37" s="19"/>
      <c r="I37" s="19"/>
      <c r="J37" s="49">
        <f>SUM(G34:T34)-E8</f>
        <v>166079749762.21411</v>
      </c>
    </row>
    <row r="38" spans="2:20" x14ac:dyDescent="0.2">
      <c r="B38" s="20"/>
      <c r="C38" s="21"/>
      <c r="D38" s="21"/>
      <c r="E38" s="21"/>
      <c r="F38" s="21"/>
      <c r="G38" s="21"/>
      <c r="H38" s="21"/>
      <c r="I38" s="21"/>
      <c r="J38" s="50"/>
    </row>
    <row r="39" spans="2:20" x14ac:dyDescent="0.2">
      <c r="B39" s="23" t="s">
        <v>10</v>
      </c>
      <c r="C39" s="21"/>
      <c r="D39" s="21"/>
      <c r="E39" s="21"/>
      <c r="F39" s="21"/>
      <c r="G39" s="21"/>
      <c r="H39" s="21"/>
      <c r="I39" s="21"/>
      <c r="J39" s="50">
        <f>F31*F30</f>
        <v>149676870000</v>
      </c>
    </row>
    <row r="40" spans="2:20" x14ac:dyDescent="0.2">
      <c r="B40" s="20"/>
      <c r="C40" s="21"/>
      <c r="D40" s="21"/>
      <c r="E40" s="21"/>
      <c r="F40" s="21"/>
      <c r="G40" s="21"/>
      <c r="H40" s="21"/>
      <c r="I40" s="21"/>
      <c r="J40" s="22"/>
    </row>
    <row r="41" spans="2:20" ht="16" thickBot="1" x14ac:dyDescent="0.25">
      <c r="B41" s="28" t="s">
        <v>35</v>
      </c>
      <c r="C41" s="29"/>
      <c r="D41" s="29"/>
      <c r="E41" s="29"/>
      <c r="F41" s="29"/>
      <c r="G41" s="29"/>
      <c r="H41" s="29"/>
      <c r="I41" s="29"/>
      <c r="J41" s="51">
        <f>(J39/J37-1)*-1</f>
        <v>9.8765079943214373E-2</v>
      </c>
    </row>
    <row r="42" spans="2:20" x14ac:dyDescent="0.2">
      <c r="B42" s="32"/>
      <c r="C42" s="33"/>
      <c r="D42" s="33"/>
      <c r="E42" s="33"/>
      <c r="F42" s="33"/>
      <c r="G42" s="33"/>
      <c r="H42" s="33"/>
      <c r="I42" s="33"/>
      <c r="J42" s="40"/>
    </row>
    <row r="43" spans="2:20" ht="16" thickBot="1" x14ac:dyDescent="0.25">
      <c r="B43" s="34" t="s">
        <v>34</v>
      </c>
      <c r="C43" s="35"/>
      <c r="D43" s="35"/>
      <c r="E43" s="35"/>
      <c r="F43" s="35"/>
      <c r="G43" s="35"/>
      <c r="H43" s="35"/>
      <c r="I43" s="35"/>
      <c r="J43" s="53">
        <f>J37/F30</f>
        <v>147.36446296558483</v>
      </c>
    </row>
    <row r="44" spans="2:20" x14ac:dyDescent="0.2">
      <c r="B44" s="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Marktkapitalisierung als 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Lämmle</dc:creator>
  <cp:lastModifiedBy>Microsoft Office-Benutzer</cp:lastModifiedBy>
  <dcterms:created xsi:type="dcterms:W3CDTF">2015-06-05T18:19:34Z</dcterms:created>
  <dcterms:modified xsi:type="dcterms:W3CDTF">2022-04-23T13:36:38Z</dcterms:modified>
</cp:coreProperties>
</file>