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Embracer Group/"/>
    </mc:Choice>
  </mc:AlternateContent>
  <xr:revisionPtr revIDLastSave="265" documentId="8_{EB727F5D-59E0-4F22-AF8B-52D7C1A4946A}" xr6:coauthVersionLast="47" xr6:coauthVersionMax="47" xr10:uidLastSave="{B77CE0FC-5B92-4468-B56F-36BE8F59CE32}"/>
  <bookViews>
    <workbookView xWindow="28680" yWindow="-120" windowWidth="29040" windowHeight="157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3" l="1"/>
  <c r="T29" i="3"/>
  <c r="V29" i="3"/>
  <c r="X29" i="3"/>
  <c r="P29" i="3"/>
  <c r="R29" i="3"/>
  <c r="X27" i="3"/>
  <c r="V27" i="3"/>
  <c r="T27" i="3"/>
  <c r="X32" i="3"/>
  <c r="V32" i="3"/>
  <c r="T32" i="3"/>
  <c r="K13" i="3" l="1"/>
  <c r="J39" i="3" l="1"/>
  <c r="E6" i="3" s="1"/>
  <c r="G9" i="3" s="1"/>
  <c r="K7" i="3"/>
  <c r="L29" i="3" l="1"/>
  <c r="J29" i="3"/>
  <c r="N29" i="3" l="1"/>
  <c r="E14" i="3"/>
  <c r="G19" i="3" s="1"/>
  <c r="J34" i="3" l="1"/>
  <c r="N34" i="3"/>
  <c r="P34" i="3"/>
  <c r="V34" i="3"/>
  <c r="X34" i="3"/>
  <c r="T34" i="3"/>
  <c r="R34" i="3"/>
  <c r="L34" i="3"/>
  <c r="J37" i="3" l="1"/>
  <c r="J43" i="3" s="1"/>
  <c r="J41" i="3" l="1"/>
</calcChain>
</file>

<file path=xl/sharedStrings.xml><?xml version="1.0" encoding="utf-8"?>
<sst xmlns="http://schemas.openxmlformats.org/spreadsheetml/2006/main" count="49" uniqueCount="48">
  <si>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</si>
  <si>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</si>
  <si>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</si>
  <si>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</si>
  <si>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</si>
  <si>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</si>
  <si>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</si>
  <si>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2022e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</si>
  <si>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</si>
  <si>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</si>
  <si>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</si>
  <si>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</si>
  <si>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</si>
  <si>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</si>
  <si>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</si>
  <si>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</si>
  <si>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</si>
  <si>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</si>
  <si>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</si>
  <si>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</si>
  <si>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</si>
  <si>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</si>
  <si>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</si>
  <si>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</si>
  <si>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</si>
  <si>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</si>
  <si>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</si>
  <si>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</si>
  <si>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</si>
  <si>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</si>
  <si>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</si>
  <si>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</si>
  <si>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</si>
  <si>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</si>
  <si>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</si>
  <si>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</si>
  <si>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</si>
  <si>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</si>
  <si>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</si>
  <si>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</si>
  <si>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Wachstumsabschlag (2025ff.)</t>
  </si>
  <si>
    <t>Verschuldungsgrad</t>
  </si>
  <si>
    <t>DCF-Verfahren für Embracer Group:</t>
  </si>
  <si>
    <t>2026e</t>
  </si>
  <si>
    <t>2027e</t>
  </si>
  <si>
    <t>2028e</t>
  </si>
  <si>
    <t>2029e</t>
  </si>
  <si>
    <t>300 % Risikozuschlag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</si>
</sst>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9" fontId="0" fillId="3" borderId="0" xfId="2" applyFont="1" applyFill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1" xfId="2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130369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758825</xdr:colOff>
      <xdr:row>15</xdr:row>
      <xdr:rowOff>76200</xdr:rowOff>
    </xdr:from>
    <xdr:to>
      <xdr:col>15</xdr:col>
      <xdr:colOff>387350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9075" y="3076575"/>
          <a:ext cx="355282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5703125" style="2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7" max="17" width="9.5703125" bestFit="1" customWidth="1"/>
    <col min="18" max="18" width="20.28515625" bestFit="1" customWidth="1"/>
    <col min="20" max="20" width="19.28515625" bestFit="1" customWidth="1"/>
    <col min="22" max="22" width="19.28515625" bestFit="1" customWidth="1"/>
    <col min="24" max="24" width="19.28515625" bestFit="1" customWidth="1"/>
  </cols>
  <sheetData>
    <row r="2" spans="2:16" ht="26.25" x14ac:dyDescent="0.4">
      <c r="B2" s="7" t="s">
        <v>42</v>
      </c>
    </row>
    <row r="3" spans="2:16" x14ac:dyDescent="0.25">
      <c r="F3" s="2" t="s">
        <v>18</v>
      </c>
      <c r="J3" s="8"/>
      <c r="L3" s="2" t="s">
        <v>29</v>
      </c>
    </row>
    <row r="4" spans="2:16" x14ac:dyDescent="0.25">
      <c r="B4" s="24" t="s">
        <v>13</v>
      </c>
      <c r="O4" s="2"/>
      <c r="P4" s="2"/>
    </row>
    <row r="5" spans="2:16" x14ac:dyDescent="0.25">
      <c r="J5" s="2" t="s">
        <v>14</v>
      </c>
      <c r="K5" s="6">
        <v>1.4999999999999999E-2</v>
      </c>
      <c r="L5" s="2" t="s">
        <v>32</v>
      </c>
    </row>
    <row r="6" spans="2:16" x14ac:dyDescent="0.25">
      <c r="B6" s="8" t="s">
        <v>39</v>
      </c>
      <c r="C6" s="8"/>
      <c r="D6" s="8"/>
      <c r="E6" s="30">
        <f>J39/1000000</f>
        <v>98629.542539999995</v>
      </c>
      <c r="F6" s="2" t="s">
        <v>19</v>
      </c>
      <c r="G6" s="8"/>
      <c r="O6" s="2"/>
    </row>
    <row r="7" spans="2:16" x14ac:dyDescent="0.25">
      <c r="B7" s="8"/>
      <c r="C7" s="8"/>
      <c r="D7" s="8"/>
      <c r="J7" s="2" t="s">
        <v>15</v>
      </c>
      <c r="K7" s="25">
        <f>(K9-K5)*K11</f>
        <v>9.0719200000000014E-2</v>
      </c>
      <c r="O7" s="2"/>
    </row>
    <row r="8" spans="2:16" x14ac:dyDescent="0.25">
      <c r="B8" s="8" t="s">
        <v>28</v>
      </c>
      <c r="C8" s="8"/>
      <c r="D8" s="8"/>
      <c r="E8" s="4">
        <v>20215.599999999999</v>
      </c>
      <c r="F8" s="2" t="s">
        <v>20</v>
      </c>
      <c r="O8" s="2"/>
    </row>
    <row r="9" spans="2:16" x14ac:dyDescent="0.25">
      <c r="B9" s="46" t="s">
        <v>41</v>
      </c>
      <c r="C9" s="47"/>
      <c r="D9" s="47"/>
      <c r="E9" s="48"/>
      <c r="F9" s="48"/>
      <c r="G9" s="49">
        <f>E8/E6</f>
        <v>0.20496495755114549</v>
      </c>
      <c r="J9" s="2" t="s">
        <v>16</v>
      </c>
      <c r="K9" s="6">
        <v>7.0000000000000007E-2</v>
      </c>
      <c r="L9" s="2" t="s">
        <v>30</v>
      </c>
      <c r="O9" s="2"/>
      <c r="P9" s="2"/>
    </row>
    <row r="10" spans="2:16" x14ac:dyDescent="0.25">
      <c r="B10" s="8" t="s">
        <v>12</v>
      </c>
      <c r="C10" s="8"/>
      <c r="D10" s="8"/>
      <c r="E10" s="6">
        <v>6.5000000000000002E-2</v>
      </c>
      <c r="F10" s="2" t="s">
        <v>21</v>
      </c>
      <c r="O10" s="2"/>
      <c r="P10" s="2"/>
    </row>
    <row r="11" spans="2:16" x14ac:dyDescent="0.25">
      <c r="B11" s="8"/>
      <c r="C11" s="8"/>
      <c r="D11" s="8"/>
      <c r="J11" s="2" t="s">
        <v>38</v>
      </c>
      <c r="K11" s="45">
        <f>1.04*1.3*1.22</f>
        <v>1.64944</v>
      </c>
      <c r="L11" s="2" t="s">
        <v>31</v>
      </c>
      <c r="N11" s="2" t="s">
        <v>47</v>
      </c>
      <c r="O11" s="2"/>
      <c r="P11" s="2"/>
    </row>
    <row r="12" spans="2:16" x14ac:dyDescent="0.25">
      <c r="B12" s="8" t="s">
        <v>11</v>
      </c>
      <c r="C12" s="8"/>
      <c r="D12" s="8"/>
      <c r="E12" s="6">
        <v>0.2</v>
      </c>
      <c r="F12" s="2" t="s">
        <v>22</v>
      </c>
      <c r="O12" s="2"/>
      <c r="P12" s="2"/>
    </row>
    <row r="13" spans="2:16" x14ac:dyDescent="0.25">
      <c r="B13" s="8"/>
      <c r="C13" s="8"/>
      <c r="D13" s="8"/>
      <c r="J13" s="2" t="s">
        <v>17</v>
      </c>
      <c r="K13" s="26">
        <f>K5+(K9-K5)*K11</f>
        <v>0.10571920000000001</v>
      </c>
      <c r="L13" s="2" t="s">
        <v>25</v>
      </c>
      <c r="O13" s="2"/>
      <c r="P13" s="2"/>
    </row>
    <row r="14" spans="2:16" x14ac:dyDescent="0.25">
      <c r="B14" s="8" t="s">
        <v>24</v>
      </c>
      <c r="C14" s="8"/>
      <c r="D14" s="8"/>
      <c r="E14" s="6">
        <f>K13</f>
        <v>0.10571920000000001</v>
      </c>
      <c r="F14" s="2" t="s">
        <v>25</v>
      </c>
      <c r="O14" s="2"/>
      <c r="P14" s="2"/>
    </row>
    <row r="15" spans="2:16" x14ac:dyDescent="0.25">
      <c r="C15" s="8"/>
      <c r="D15" s="8"/>
      <c r="H15" s="8" t="s">
        <v>23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 t="s">
        <v>1</v>
      </c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41">
        <f>E14*(E6/(E6+E8))+E10*(E8/(E6+E8))*(1-E12)</f>
        <v>9.6581545432801397E-2</v>
      </c>
      <c r="O19" s="2"/>
      <c r="P19" s="2"/>
    </row>
    <row r="20" spans="2:24" x14ac:dyDescent="0.25">
      <c r="B20" s="9" t="s">
        <v>40</v>
      </c>
      <c r="G20" s="3">
        <v>0.01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5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8</v>
      </c>
      <c r="L25" s="11"/>
      <c r="M25" s="12" t="s">
        <v>26</v>
      </c>
      <c r="N25" s="11"/>
      <c r="O25" s="12" t="s">
        <v>27</v>
      </c>
      <c r="P25" s="11"/>
      <c r="Q25" s="12" t="s">
        <v>43</v>
      </c>
      <c r="R25" s="11"/>
      <c r="S25" s="12" t="s">
        <v>44</v>
      </c>
      <c r="T25" s="11"/>
      <c r="U25" s="12" t="s">
        <v>45</v>
      </c>
      <c r="V25" s="11"/>
      <c r="W25" s="12" t="s">
        <v>46</v>
      </c>
      <c r="X25" s="11"/>
    </row>
    <row r="26" spans="2:24" x14ac:dyDescent="0.25">
      <c r="O26" s="2"/>
      <c r="P26" s="2"/>
      <c r="Q26" s="2"/>
      <c r="R26" s="2"/>
    </row>
    <row r="27" spans="2:24" s="36" customFormat="1" x14ac:dyDescent="0.25">
      <c r="B27" s="14" t="s">
        <v>36</v>
      </c>
      <c r="C27" s="14"/>
      <c r="D27" s="14"/>
      <c r="E27" s="14"/>
      <c r="F27" s="14"/>
      <c r="G27" s="14"/>
      <c r="H27" s="14"/>
      <c r="I27" s="14"/>
      <c r="J27" s="16">
        <v>16624860</v>
      </c>
      <c r="K27" s="16"/>
      <c r="L27" s="16">
        <v>37387450</v>
      </c>
      <c r="M27" s="16"/>
      <c r="N27" s="16">
        <v>41626860</v>
      </c>
      <c r="O27" s="16"/>
      <c r="P27" s="16">
        <v>45362150</v>
      </c>
      <c r="Q27" s="14"/>
      <c r="R27" s="16">
        <v>53134000</v>
      </c>
      <c r="S27" s="16"/>
      <c r="T27" s="16">
        <f>R27*1.1</f>
        <v>58447400.000000007</v>
      </c>
      <c r="U27" s="16"/>
      <c r="V27" s="16">
        <f>T27*1.1</f>
        <v>64292140.000000015</v>
      </c>
      <c r="W27" s="16"/>
      <c r="X27" s="16">
        <f>V27*1.1</f>
        <v>70721354.000000015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37</v>
      </c>
      <c r="C29" s="13"/>
      <c r="D29" s="14"/>
      <c r="E29" s="14"/>
      <c r="F29" s="14"/>
      <c r="G29" s="14"/>
      <c r="H29" s="14"/>
      <c r="I29" s="14"/>
      <c r="J29" s="37">
        <f>J32/J27</f>
        <v>5.8105752469494482E-2</v>
      </c>
      <c r="K29" s="37"/>
      <c r="L29" s="37">
        <f>L32/L27</f>
        <v>0.15387516399219525</v>
      </c>
      <c r="M29" s="37"/>
      <c r="N29" s="37">
        <f>N32/N27</f>
        <v>0.17399823094992031</v>
      </c>
      <c r="O29" s="37"/>
      <c r="P29" s="37">
        <f>P32/P27</f>
        <v>0.18916277116494698</v>
      </c>
      <c r="Q29" s="37"/>
      <c r="R29" s="37">
        <f>R32/R27</f>
        <v>0.16966537433658299</v>
      </c>
      <c r="S29" s="37"/>
      <c r="T29" s="37">
        <f t="shared" ref="T29:X29" si="0">T32/T27</f>
        <v>0.17737743680642765</v>
      </c>
      <c r="U29" s="37"/>
      <c r="V29" s="37">
        <f t="shared" si="0"/>
        <v>0.19189013618149897</v>
      </c>
      <c r="W29" s="37"/>
      <c r="X29" s="37">
        <f t="shared" si="0"/>
        <v>0.20061241509883981</v>
      </c>
    </row>
    <row r="30" spans="2:24" x14ac:dyDescent="0.25">
      <c r="B30" s="13" t="s">
        <v>3</v>
      </c>
      <c r="C30" s="13"/>
      <c r="D30" s="14"/>
      <c r="E30" s="14"/>
      <c r="F30" s="15">
        <v>1131462000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25">
      <c r="B31" s="13" t="s">
        <v>9</v>
      </c>
      <c r="C31" s="13"/>
      <c r="D31" s="14"/>
      <c r="E31" s="14"/>
      <c r="F31" s="16">
        <v>87.17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25">
      <c r="B32" s="13" t="s">
        <v>4</v>
      </c>
      <c r="C32" s="13"/>
      <c r="D32" s="14"/>
      <c r="E32" s="14"/>
      <c r="F32" s="14"/>
      <c r="G32" s="14"/>
      <c r="H32" s="14"/>
      <c r="I32" s="14"/>
      <c r="J32" s="16">
        <v>966000</v>
      </c>
      <c r="K32" s="16"/>
      <c r="L32" s="16">
        <v>5753000</v>
      </c>
      <c r="M32" s="16"/>
      <c r="N32" s="16">
        <v>7243000</v>
      </c>
      <c r="O32" s="16"/>
      <c r="P32" s="16">
        <v>8580830</v>
      </c>
      <c r="Q32" s="14"/>
      <c r="R32" s="17">
        <v>9015000</v>
      </c>
      <c r="S32" s="14"/>
      <c r="T32" s="17">
        <f>R32*1.15</f>
        <v>10367250</v>
      </c>
      <c r="U32" s="14"/>
      <c r="V32" s="17">
        <f>T32*1.19</f>
        <v>12337027.5</v>
      </c>
      <c r="W32" s="14"/>
      <c r="X32" s="17">
        <f>V32*1.15</f>
        <v>14187581.624999998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5"/>
      <c r="K33" s="35"/>
      <c r="L33" s="35"/>
      <c r="M33" s="35"/>
      <c r="N33" s="35"/>
      <c r="O33" s="35"/>
      <c r="P33" s="35"/>
      <c r="Q33" s="14"/>
      <c r="R33" s="14"/>
      <c r="S33" s="14"/>
      <c r="T33" s="14"/>
      <c r="U33" s="14"/>
      <c r="V33" s="14"/>
      <c r="W33" s="14"/>
      <c r="X33" s="14"/>
    </row>
    <row r="34" spans="2:24" x14ac:dyDescent="0.25">
      <c r="B34" s="13" t="s">
        <v>2</v>
      </c>
      <c r="C34" s="14"/>
      <c r="D34" s="14"/>
      <c r="E34" s="14"/>
      <c r="F34" s="14"/>
      <c r="G34" s="14"/>
      <c r="H34" s="14"/>
      <c r="I34" s="14"/>
      <c r="J34" s="16">
        <f>J32/(1+G19)</f>
        <v>880919.43916376668</v>
      </c>
      <c r="K34" s="16"/>
      <c r="L34" s="16">
        <f>L32/(1+G19)^2</f>
        <v>4784235.0500670522</v>
      </c>
      <c r="M34" s="16"/>
      <c r="N34" s="16">
        <f>N32/(1+G19)^3</f>
        <v>5492824.0400655428</v>
      </c>
      <c r="O34" s="16"/>
      <c r="P34" s="16">
        <f>P32/(1+G19)^4</f>
        <v>5934246.2883510357</v>
      </c>
      <c r="Q34" s="14"/>
      <c r="R34" s="17">
        <f>N32/(1+G19)^5</f>
        <v>4567870.9015005175</v>
      </c>
      <c r="S34" s="14"/>
      <c r="T34" s="17">
        <f>N32/(1+G19)^6</f>
        <v>4165555.1477456782</v>
      </c>
      <c r="U34" s="14"/>
      <c r="V34" s="17">
        <f>N32/(1+G19)^7</f>
        <v>3798673.4001634205</v>
      </c>
      <c r="W34" s="14"/>
      <c r="X34" s="17">
        <f>(X32/(G19-G20))/(1+G19)^7</f>
        <v>85940229.708531499</v>
      </c>
    </row>
    <row r="36" spans="2:24" ht="15.75" thickBot="1" x14ac:dyDescent="0.3"/>
    <row r="37" spans="2:24" x14ac:dyDescent="0.25">
      <c r="B37" s="18" t="s">
        <v>33</v>
      </c>
      <c r="C37" s="19"/>
      <c r="D37" s="19"/>
      <c r="E37" s="19"/>
      <c r="F37" s="19"/>
      <c r="G37" s="19"/>
      <c r="H37" s="19"/>
      <c r="I37" s="19"/>
      <c r="J37" s="42">
        <f>SUM(J34:X34)*1000-(E8*1000000)</f>
        <v>95348953975.588501</v>
      </c>
    </row>
    <row r="38" spans="2:24" x14ac:dyDescent="0.25">
      <c r="B38" s="20"/>
      <c r="C38" s="21"/>
      <c r="D38" s="21"/>
      <c r="E38" s="21"/>
      <c r="F38" s="21"/>
      <c r="G38" s="21"/>
      <c r="H38" s="21"/>
      <c r="I38" s="21"/>
      <c r="J38" s="39"/>
    </row>
    <row r="39" spans="2:24" x14ac:dyDescent="0.25">
      <c r="B39" s="23" t="s">
        <v>10</v>
      </c>
      <c r="C39" s="21"/>
      <c r="D39" s="21"/>
      <c r="E39" s="21"/>
      <c r="F39" s="21"/>
      <c r="G39" s="21"/>
      <c r="H39" s="21"/>
      <c r="I39" s="21"/>
      <c r="J39" s="43">
        <f>F31*F30</f>
        <v>98629542540</v>
      </c>
    </row>
    <row r="40" spans="2:24" x14ac:dyDescent="0.25">
      <c r="B40" s="20"/>
      <c r="C40" s="21"/>
      <c r="D40" s="21"/>
      <c r="E40" s="21"/>
      <c r="F40" s="21"/>
      <c r="G40" s="21"/>
      <c r="H40" s="21"/>
      <c r="I40" s="21"/>
      <c r="J40" s="22"/>
    </row>
    <row r="41" spans="2:24" ht="15.75" thickBot="1" x14ac:dyDescent="0.3">
      <c r="B41" s="28" t="s">
        <v>35</v>
      </c>
      <c r="C41" s="29"/>
      <c r="D41" s="29"/>
      <c r="E41" s="29"/>
      <c r="F41" s="29"/>
      <c r="G41" s="29"/>
      <c r="H41" s="29"/>
      <c r="I41" s="29"/>
      <c r="J41" s="40">
        <f>(J39/J37-1)*-1</f>
        <v>-3.4406130614200503E-2</v>
      </c>
    </row>
    <row r="42" spans="2:24" x14ac:dyDescent="0.25">
      <c r="B42" s="31"/>
      <c r="C42" s="32"/>
      <c r="D42" s="32"/>
      <c r="E42" s="32"/>
      <c r="F42" s="32"/>
      <c r="G42" s="32"/>
      <c r="H42" s="32"/>
      <c r="I42" s="32"/>
      <c r="J42" s="38"/>
    </row>
    <row r="43" spans="2:24" ht="15.75" thickBot="1" x14ac:dyDescent="0.3">
      <c r="B43" s="33" t="s">
        <v>34</v>
      </c>
      <c r="C43" s="34"/>
      <c r="D43" s="34"/>
      <c r="E43" s="34"/>
      <c r="F43" s="34"/>
      <c r="G43" s="34"/>
      <c r="H43" s="34"/>
      <c r="I43" s="34"/>
      <c r="J43" s="44">
        <f>J37/F30</f>
        <v>84.270575570004567</v>
      </c>
    </row>
    <row r="44" spans="2:24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Christian Lämmle</cp:lastModifiedBy>
  <dcterms:created xsi:type="dcterms:W3CDTF">2015-06-05T18:19:34Z</dcterms:created>
  <dcterms:modified xsi:type="dcterms:W3CDTF">2022-05-27T17:04:05Z</dcterms:modified>
</cp:coreProperties>
</file>