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c2b4952b37a507c8/Desktop/WirLiebenAktien/Aktienanalysen/Medpace/"/>
    </mc:Choice>
  </mc:AlternateContent>
  <xr:revisionPtr revIDLastSave="168" documentId="8_{EB727F5D-59E0-4F22-AF8B-52D7C1A4946A}" xr6:coauthVersionLast="47" xr6:coauthVersionMax="47" xr10:uidLastSave="{FA087C1C-0050-4CA6-8FA3-A1E268DF857F}"/>
  <bookViews>
    <workbookView xWindow="28680" yWindow="-120" windowWidth="29040" windowHeight="1572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3" l="1"/>
  <c r="K13" i="3" s="1"/>
  <c r="P32" i="3"/>
  <c r="J39" i="3" l="1"/>
  <c r="E6" i="3" s="1"/>
  <c r="G9" i="3" s="1"/>
  <c r="K7" i="3"/>
  <c r="L29" i="3" l="1"/>
  <c r="J29" i="3"/>
  <c r="N29" i="3" l="1"/>
  <c r="E14" i="3"/>
  <c r="G19" i="3" s="1"/>
  <c r="P34" i="3" s="1"/>
  <c r="N34" i="3" l="1"/>
  <c r="L34" i="3"/>
  <c r="J34" i="3"/>
  <c r="J37" i="3" s="1"/>
  <c r="J43" i="3" l="1"/>
  <c r="J41" i="3" l="1"/>
</calcChain>
</file>

<file path=xl/sharedStrings.xml><?xml version="1.0" encoding="utf-8"?>
<sst xmlns="http://schemas.openxmlformats.org/spreadsheetml/2006/main" count="45" uniqueCount="44">
  <si>
    <t>WACC</t>
  </si>
  <si>
    <t>Gesamtes Fremdkapital:</t>
  </si>
  <si>
    <t>Abgezinster Free Cashflow</t>
  </si>
  <si>
    <t xml:space="preserve">Anzahl von Aktien </t>
  </si>
  <si>
    <t>Free Cashflow gesamt</t>
  </si>
  <si>
    <t>Schätzungen:</t>
  </si>
  <si>
    <t>Jahr</t>
  </si>
  <si>
    <t>2022e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</si>
  <si>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</si>
  <si>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</si>
  <si>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</si>
  <si>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</si>
  <si>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</si>
  <si>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</si>
  <si>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</si>
  <si>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</si>
  <si>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</si>
  <si>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</si>
  <si>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</si>
  <si>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</si>
  <si>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</si>
  <si>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</si>
  <si>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</si>
  <si>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</si>
  <si>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</si>
  <si>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</si>
  <si>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</si>
  <si>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</si>
  <si>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</si>
  <si>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</si>
  <si>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</si>
  <si>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</si>
  <si>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</si>
  <si>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</si>
  <si>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</si>
  <si>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</si>
  <si>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</si>
  <si>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</si>
  <si>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</si>
  <si>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</si>
  <si>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Wachstumsabschlag (2025ff.)</t>
  </si>
  <si>
    <t>DCF-Verfahren für Medpace Holdings:</t>
  </si>
  <si>
    <t>Verschuldungsgrad</t>
  </si>
  <si>
    <t>15 % Sicherheitszuschlag beim Betafaktor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</si>
</sst>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center"/>
    </xf>
    <xf numFmtId="3" fontId="0" fillId="5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9" fontId="0" fillId="3" borderId="0" xfId="2" applyFont="1" applyFill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9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4" fontId="0" fillId="0" borderId="5" xfId="0" applyNumberFormat="1" applyBorder="1" applyAlignment="1">
      <alignment horizontal="center"/>
    </xf>
    <xf numFmtId="10" fontId="0" fillId="4" borderId="8" xfId="2" applyNumberFormat="1" applyFont="1" applyFill="1" applyBorder="1" applyAlignment="1">
      <alignment horizontal="center"/>
    </xf>
    <xf numFmtId="10" fontId="2" fillId="0" borderId="0" xfId="2" applyNumberFormat="1" applyFont="1" applyFill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9" fontId="0" fillId="0" borderId="11" xfId="2" applyFont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CC99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686349</xdr:colOff>
      <xdr:row>22</xdr:row>
      <xdr:rowOff>130369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758825</xdr:colOff>
      <xdr:row>15</xdr:row>
      <xdr:rowOff>76200</xdr:rowOff>
    </xdr:from>
    <xdr:to>
      <xdr:col>15</xdr:col>
      <xdr:colOff>387350</xdr:colOff>
      <xdr:row>22</xdr:row>
      <xdr:rowOff>135125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79075" y="3076575"/>
          <a:ext cx="355282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44"/>
  <sheetViews>
    <sheetView tabSelected="1" topLeftCell="A19" zoomScaleNormal="100" workbookViewId="0">
      <selection activeCell="F32" sqref="F32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4.5703125" style="2" customWidth="1"/>
    <col min="7" max="7" width="20.5703125" style="2" bestFit="1" customWidth="1"/>
    <col min="8" max="9" width="9.140625" style="2"/>
    <col min="10" max="10" width="22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7" max="17" width="9.5703125" bestFit="1" customWidth="1"/>
    <col min="18" max="18" width="20.28515625" bestFit="1" customWidth="1"/>
    <col min="20" max="20" width="19.28515625" bestFit="1" customWidth="1"/>
  </cols>
  <sheetData>
    <row r="2" spans="2:16" ht="26.25" x14ac:dyDescent="0.4">
      <c r="B2" s="7" t="s">
        <v>41</v>
      </c>
    </row>
    <row r="3" spans="2:16" x14ac:dyDescent="0.25">
      <c r="F3" s="2" t="s">
        <v>18</v>
      </c>
      <c r="J3" s="8"/>
      <c r="L3" s="2" t="s">
        <v>29</v>
      </c>
    </row>
    <row r="4" spans="2:16" x14ac:dyDescent="0.25">
      <c r="B4" s="24" t="s">
        <v>13</v>
      </c>
      <c r="O4" s="2"/>
      <c r="P4" s="2"/>
    </row>
    <row r="5" spans="2:16" x14ac:dyDescent="0.25">
      <c r="J5" s="2" t="s">
        <v>14</v>
      </c>
      <c r="K5" s="6">
        <v>1.4999999999999999E-2</v>
      </c>
      <c r="L5" s="2" t="s">
        <v>32</v>
      </c>
    </row>
    <row r="6" spans="2:16" x14ac:dyDescent="0.25">
      <c r="B6" s="8" t="s">
        <v>39</v>
      </c>
      <c r="C6" s="8"/>
      <c r="D6" s="8"/>
      <c r="E6" s="30">
        <f>J39/1000000</f>
        <v>4765.7719999999999</v>
      </c>
      <c r="F6" s="2" t="s">
        <v>19</v>
      </c>
      <c r="G6" s="8"/>
      <c r="O6" s="2"/>
    </row>
    <row r="7" spans="2:16" x14ac:dyDescent="0.25">
      <c r="B7" s="8"/>
      <c r="C7" s="8"/>
      <c r="D7" s="8"/>
      <c r="J7" s="2" t="s">
        <v>15</v>
      </c>
      <c r="K7" s="25">
        <f>(K9-K5)*K11</f>
        <v>6.1890124999999997E-2</v>
      </c>
      <c r="O7" s="2"/>
    </row>
    <row r="8" spans="2:16" x14ac:dyDescent="0.25">
      <c r="B8" s="8" t="s">
        <v>28</v>
      </c>
      <c r="C8" s="8"/>
      <c r="D8" s="8"/>
      <c r="E8" s="4">
        <v>160.08000000000001</v>
      </c>
      <c r="F8" s="2" t="s">
        <v>20</v>
      </c>
      <c r="O8" s="2"/>
    </row>
    <row r="9" spans="2:16" x14ac:dyDescent="0.25">
      <c r="B9" s="54" t="s">
        <v>42</v>
      </c>
      <c r="C9" s="55"/>
      <c r="D9" s="55"/>
      <c r="E9" s="56"/>
      <c r="F9" s="56"/>
      <c r="G9" s="57">
        <f>E8/E6</f>
        <v>3.3589521277979734E-2</v>
      </c>
      <c r="J9" s="2" t="s">
        <v>16</v>
      </c>
      <c r="K9" s="6">
        <v>7.0000000000000007E-2</v>
      </c>
      <c r="L9" s="2" t="s">
        <v>30</v>
      </c>
      <c r="O9" s="2"/>
      <c r="P9" s="2"/>
    </row>
    <row r="10" spans="2:16" x14ac:dyDescent="0.25">
      <c r="B10" s="8" t="s">
        <v>12</v>
      </c>
      <c r="C10" s="8"/>
      <c r="D10" s="8"/>
      <c r="E10" s="6">
        <v>0.02</v>
      </c>
      <c r="F10" s="2" t="s">
        <v>21</v>
      </c>
      <c r="O10" s="2"/>
      <c r="P10" s="2"/>
    </row>
    <row r="11" spans="2:16" x14ac:dyDescent="0.25">
      <c r="B11" s="8"/>
      <c r="C11" s="8"/>
      <c r="D11" s="8"/>
      <c r="J11" s="2" t="s">
        <v>38</v>
      </c>
      <c r="K11" s="53">
        <f>0.95*1.03*1.15</f>
        <v>1.1252749999999998</v>
      </c>
      <c r="L11" s="2" t="s">
        <v>31</v>
      </c>
      <c r="N11" s="2" t="s">
        <v>43</v>
      </c>
      <c r="O11" s="2"/>
      <c r="P11" s="2"/>
    </row>
    <row r="12" spans="2:16" x14ac:dyDescent="0.25">
      <c r="B12" s="8" t="s">
        <v>11</v>
      </c>
      <c r="C12" s="8"/>
      <c r="D12" s="8"/>
      <c r="E12" s="6">
        <v>0.14499999999999999</v>
      </c>
      <c r="F12" s="2" t="s">
        <v>22</v>
      </c>
      <c r="O12" s="2"/>
      <c r="P12" s="2"/>
    </row>
    <row r="13" spans="2:16" x14ac:dyDescent="0.25">
      <c r="B13" s="8"/>
      <c r="C13" s="8"/>
      <c r="D13" s="8"/>
      <c r="J13" s="2" t="s">
        <v>17</v>
      </c>
      <c r="K13" s="26">
        <f>K5+(K9-K5)*K11</f>
        <v>7.6890125000000004E-2</v>
      </c>
      <c r="L13" s="2" t="s">
        <v>25</v>
      </c>
      <c r="O13" s="2"/>
      <c r="P13" s="2"/>
    </row>
    <row r="14" spans="2:16" x14ac:dyDescent="0.25">
      <c r="B14" s="8" t="s">
        <v>24</v>
      </c>
      <c r="C14" s="8"/>
      <c r="D14" s="8"/>
      <c r="E14" s="6">
        <f>K13</f>
        <v>7.6890125000000004E-2</v>
      </c>
      <c r="F14" s="2" t="s">
        <v>25</v>
      </c>
      <c r="O14" s="2"/>
      <c r="P14" s="2"/>
    </row>
    <row r="15" spans="2:16" x14ac:dyDescent="0.25">
      <c r="C15" s="8"/>
      <c r="D15" s="8"/>
      <c r="H15" s="8" t="s">
        <v>23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18" x14ac:dyDescent="0.25">
      <c r="B17" s="8" t="s">
        <v>1</v>
      </c>
      <c r="C17" s="8"/>
      <c r="D17" s="8"/>
      <c r="E17" s="27"/>
      <c r="O17" s="2"/>
      <c r="P17" s="2"/>
    </row>
    <row r="18" spans="2:18" x14ac:dyDescent="0.25">
      <c r="B18" s="8"/>
      <c r="C18" s="8"/>
      <c r="D18" s="8"/>
      <c r="E18" s="8"/>
      <c r="O18" s="2"/>
      <c r="P18" s="2"/>
    </row>
    <row r="19" spans="2:18" x14ac:dyDescent="0.25">
      <c r="B19" s="9" t="s">
        <v>0</v>
      </c>
      <c r="C19" s="1"/>
      <c r="D19" s="1"/>
      <c r="E19" s="1"/>
      <c r="F19" s="1"/>
      <c r="G19" s="49">
        <f>E14*(E6/(E6+E8))+E10*(E8/(E6+E8))*(1-E12)</f>
        <v>7.4947069623996027E-2</v>
      </c>
      <c r="O19" s="2"/>
      <c r="P19" s="2"/>
    </row>
    <row r="20" spans="2:18" x14ac:dyDescent="0.25">
      <c r="B20" s="9" t="s">
        <v>40</v>
      </c>
      <c r="G20" s="3">
        <v>0.01</v>
      </c>
      <c r="O20" s="2"/>
      <c r="P20" s="2"/>
    </row>
    <row r="21" spans="2:18" x14ac:dyDescent="0.25">
      <c r="B21" s="9"/>
      <c r="G21" s="3"/>
      <c r="O21" s="2"/>
      <c r="P21" s="2"/>
    </row>
    <row r="22" spans="2:18" x14ac:dyDescent="0.25">
      <c r="B22" s="8"/>
      <c r="C22" s="8"/>
      <c r="D22" s="8"/>
      <c r="E22" s="8"/>
      <c r="O22" s="2"/>
      <c r="P22" s="2"/>
    </row>
    <row r="23" spans="2:18" ht="21" x14ac:dyDescent="0.35">
      <c r="B23" s="10" t="s">
        <v>5</v>
      </c>
      <c r="C23" s="8"/>
      <c r="D23" s="8"/>
      <c r="E23" s="8"/>
      <c r="O23" s="2"/>
      <c r="P23" s="2"/>
    </row>
    <row r="24" spans="2:18" ht="21" x14ac:dyDescent="0.35">
      <c r="B24" s="10"/>
      <c r="C24" s="8"/>
      <c r="D24" s="8"/>
      <c r="E24" s="8"/>
      <c r="O24" s="2"/>
      <c r="P24" s="2"/>
    </row>
    <row r="25" spans="2:18" x14ac:dyDescent="0.25">
      <c r="B25" s="11" t="s">
        <v>6</v>
      </c>
      <c r="C25" s="11"/>
      <c r="D25" s="11"/>
      <c r="E25" s="11"/>
      <c r="F25" s="11"/>
      <c r="G25" s="11"/>
      <c r="H25" s="12" t="s">
        <v>7</v>
      </c>
      <c r="I25" s="11"/>
      <c r="J25" s="11"/>
      <c r="K25" s="12" t="s">
        <v>8</v>
      </c>
      <c r="L25" s="11"/>
      <c r="M25" s="12" t="s">
        <v>26</v>
      </c>
      <c r="N25" s="11"/>
      <c r="O25" s="12" t="s">
        <v>27</v>
      </c>
      <c r="P25" s="11"/>
      <c r="Q25" s="39"/>
      <c r="R25" s="41"/>
    </row>
    <row r="26" spans="2:18" x14ac:dyDescent="0.25">
      <c r="O26" s="2"/>
      <c r="P26" s="2"/>
      <c r="Q26" s="2"/>
      <c r="R26" s="2"/>
    </row>
    <row r="27" spans="2:18" s="36" customFormat="1" x14ac:dyDescent="0.25">
      <c r="B27" s="14" t="s">
        <v>36</v>
      </c>
      <c r="C27" s="14"/>
      <c r="D27" s="14"/>
      <c r="E27" s="14"/>
      <c r="F27" s="14"/>
      <c r="G27" s="14"/>
      <c r="H27" s="14"/>
      <c r="I27" s="14"/>
      <c r="J27" s="16">
        <v>1411000000</v>
      </c>
      <c r="K27" s="16"/>
      <c r="L27" s="16">
        <v>1599000000</v>
      </c>
      <c r="M27" s="16"/>
      <c r="N27" s="16">
        <v>1907000000</v>
      </c>
      <c r="O27" s="16"/>
      <c r="P27" s="16">
        <v>2368750000</v>
      </c>
      <c r="Q27" s="42"/>
      <c r="R27" s="42"/>
    </row>
    <row r="28" spans="2:18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40"/>
      <c r="R28" s="40"/>
    </row>
    <row r="29" spans="2:18" x14ac:dyDescent="0.25">
      <c r="B29" s="13" t="s">
        <v>37</v>
      </c>
      <c r="C29" s="13"/>
      <c r="D29" s="14"/>
      <c r="E29" s="14"/>
      <c r="F29" s="14"/>
      <c r="G29" s="14"/>
      <c r="H29" s="14"/>
      <c r="I29" s="14"/>
      <c r="J29" s="37">
        <f>J32/J27</f>
        <v>0.15662650602409639</v>
      </c>
      <c r="K29" s="37"/>
      <c r="L29" s="37">
        <f>L32/L27</f>
        <v>0.1719824890556598</v>
      </c>
      <c r="M29" s="37"/>
      <c r="N29" s="37">
        <f>N32/N27</f>
        <v>0.16675406397482959</v>
      </c>
      <c r="O29" s="37"/>
      <c r="P29" s="37">
        <v>0.185</v>
      </c>
      <c r="Q29" s="43"/>
      <c r="R29" s="43"/>
    </row>
    <row r="30" spans="2:18" x14ac:dyDescent="0.25">
      <c r="B30" s="13" t="s">
        <v>3</v>
      </c>
      <c r="C30" s="13"/>
      <c r="D30" s="14"/>
      <c r="E30" s="14"/>
      <c r="F30" s="15">
        <v>35600000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44"/>
      <c r="R30" s="45"/>
    </row>
    <row r="31" spans="2:18" x14ac:dyDescent="0.25">
      <c r="B31" s="13" t="s">
        <v>9</v>
      </c>
      <c r="C31" s="13"/>
      <c r="D31" s="14"/>
      <c r="E31" s="14"/>
      <c r="F31" s="16">
        <v>133.87</v>
      </c>
      <c r="G31" s="16"/>
      <c r="H31" s="14"/>
      <c r="I31" s="14"/>
      <c r="J31" s="14"/>
      <c r="K31" s="14"/>
      <c r="L31" s="17"/>
      <c r="M31" s="14"/>
      <c r="N31" s="17"/>
      <c r="O31" s="14"/>
      <c r="P31" s="14"/>
      <c r="Q31" s="40"/>
      <c r="R31" s="45"/>
    </row>
    <row r="32" spans="2:18" x14ac:dyDescent="0.25">
      <c r="B32" s="13" t="s">
        <v>4</v>
      </c>
      <c r="C32" s="13"/>
      <c r="D32" s="14"/>
      <c r="E32" s="14"/>
      <c r="F32" s="14"/>
      <c r="G32" s="14"/>
      <c r="H32" s="14"/>
      <c r="I32" s="14"/>
      <c r="J32" s="16">
        <v>221000000</v>
      </c>
      <c r="K32" s="16"/>
      <c r="L32" s="16">
        <v>275000000</v>
      </c>
      <c r="M32" s="16"/>
      <c r="N32" s="16">
        <v>318000000</v>
      </c>
      <c r="O32" s="16"/>
      <c r="P32" s="16">
        <f>P27*P29</f>
        <v>438218750</v>
      </c>
      <c r="Q32" s="46"/>
      <c r="R32" s="46"/>
    </row>
    <row r="33" spans="2:18" x14ac:dyDescent="0.25">
      <c r="B33" s="14"/>
      <c r="C33" s="14"/>
      <c r="D33" s="14"/>
      <c r="E33" s="14"/>
      <c r="F33" s="14"/>
      <c r="G33" s="14"/>
      <c r="H33" s="14"/>
      <c r="I33" s="14"/>
      <c r="J33" s="35"/>
      <c r="K33" s="35"/>
      <c r="L33" s="35"/>
      <c r="M33" s="35"/>
      <c r="N33" s="35"/>
      <c r="O33" s="35"/>
      <c r="P33" s="35"/>
      <c r="Q33" s="46"/>
      <c r="R33" s="46"/>
    </row>
    <row r="34" spans="2:18" x14ac:dyDescent="0.25">
      <c r="B34" s="13" t="s">
        <v>2</v>
      </c>
      <c r="C34" s="14"/>
      <c r="D34" s="14"/>
      <c r="E34" s="14"/>
      <c r="F34" s="14"/>
      <c r="G34" s="14"/>
      <c r="H34" s="14"/>
      <c r="I34" s="14"/>
      <c r="J34" s="16">
        <f>J32/(1+G19)</f>
        <v>205591518.17335829</v>
      </c>
      <c r="K34" s="16"/>
      <c r="L34" s="16">
        <f>L32/(1+G19)^2</f>
        <v>237989903.86820978</v>
      </c>
      <c r="M34" s="16"/>
      <c r="N34" s="16">
        <f>N32/(1+G19)^3</f>
        <v>256015275.94390121</v>
      </c>
      <c r="O34" s="16"/>
      <c r="P34" s="16">
        <f>(P32/(G19-G20))/(1+G19)^3</f>
        <v>5432129997.7903357</v>
      </c>
      <c r="Q34" s="46"/>
      <c r="R34" s="46"/>
    </row>
    <row r="36" spans="2:18" ht="15.75" thickBot="1" x14ac:dyDescent="0.3"/>
    <row r="37" spans="2:18" x14ac:dyDescent="0.25">
      <c r="B37" s="18" t="s">
        <v>33</v>
      </c>
      <c r="C37" s="19"/>
      <c r="D37" s="19"/>
      <c r="E37" s="19"/>
      <c r="F37" s="19"/>
      <c r="G37" s="19"/>
      <c r="H37" s="19"/>
      <c r="I37" s="19"/>
      <c r="J37" s="50">
        <f>SUM(G34:R34)-(E8*1000000)</f>
        <v>5971646695.7758045</v>
      </c>
    </row>
    <row r="38" spans="2:18" x14ac:dyDescent="0.25">
      <c r="B38" s="20"/>
      <c r="C38" s="21"/>
      <c r="D38" s="21"/>
      <c r="E38" s="21"/>
      <c r="F38" s="21"/>
      <c r="G38" s="21"/>
      <c r="H38" s="21"/>
      <c r="I38" s="21"/>
      <c r="J38" s="47"/>
    </row>
    <row r="39" spans="2:18" x14ac:dyDescent="0.25">
      <c r="B39" s="23" t="s">
        <v>10</v>
      </c>
      <c r="C39" s="21"/>
      <c r="D39" s="21"/>
      <c r="E39" s="21"/>
      <c r="F39" s="21"/>
      <c r="G39" s="21"/>
      <c r="H39" s="21"/>
      <c r="I39" s="21"/>
      <c r="J39" s="51">
        <f>F31*F30</f>
        <v>4765772000</v>
      </c>
    </row>
    <row r="40" spans="2:18" x14ac:dyDescent="0.25">
      <c r="B40" s="20"/>
      <c r="C40" s="21"/>
      <c r="D40" s="21"/>
      <c r="E40" s="21"/>
      <c r="F40" s="21"/>
      <c r="G40" s="21"/>
      <c r="H40" s="21"/>
      <c r="I40" s="21"/>
      <c r="J40" s="22"/>
    </row>
    <row r="41" spans="2:18" ht="15.75" thickBot="1" x14ac:dyDescent="0.3">
      <c r="B41" s="28" t="s">
        <v>35</v>
      </c>
      <c r="C41" s="29"/>
      <c r="D41" s="29"/>
      <c r="E41" s="29"/>
      <c r="F41" s="29"/>
      <c r="G41" s="29"/>
      <c r="H41" s="29"/>
      <c r="I41" s="29"/>
      <c r="J41" s="48">
        <f>(J39/J37-1)*-1</f>
        <v>0.20193336230504233</v>
      </c>
    </row>
    <row r="42" spans="2:18" x14ac:dyDescent="0.25">
      <c r="B42" s="31"/>
      <c r="C42" s="32"/>
      <c r="D42" s="32"/>
      <c r="E42" s="32"/>
      <c r="F42" s="32"/>
      <c r="G42" s="32"/>
      <c r="H42" s="32"/>
      <c r="I42" s="32"/>
      <c r="J42" s="38"/>
    </row>
    <row r="43" spans="2:18" ht="15.75" thickBot="1" x14ac:dyDescent="0.3">
      <c r="B43" s="33" t="s">
        <v>34</v>
      </c>
      <c r="C43" s="34"/>
      <c r="D43" s="34"/>
      <c r="E43" s="34"/>
      <c r="F43" s="34"/>
      <c r="G43" s="34"/>
      <c r="H43" s="34"/>
      <c r="I43" s="34"/>
      <c r="J43" s="52">
        <f>J37/F30</f>
        <v>167.74288471280349</v>
      </c>
    </row>
    <row r="44" spans="2:18" x14ac:dyDescent="0.25">
      <c r="B44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Christian Lämmle</cp:lastModifiedBy>
  <dcterms:created xsi:type="dcterms:W3CDTF">2015-06-05T18:19:34Z</dcterms:created>
  <dcterms:modified xsi:type="dcterms:W3CDTF">2022-05-20T20:18:06Z</dcterms:modified>
</cp:coreProperties>
</file>