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ober\Downloads\"/>
    </mc:Choice>
  </mc:AlternateContent>
  <xr:revisionPtr revIDLastSave="0" documentId="13_ncr:1_{FDF1667F-5DDC-477F-9622-A03039BBC3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2" i="3" l="1"/>
  <c r="J29" i="3"/>
  <c r="L29" i="3"/>
  <c r="K13" i="3"/>
  <c r="K7" i="3"/>
  <c r="P29" i="3" l="1"/>
  <c r="T27" i="3"/>
  <c r="V27" i="3" l="1"/>
  <c r="T32" i="3"/>
  <c r="J39" i="3"/>
  <c r="E6" i="3" s="1"/>
  <c r="X27" i="3" l="1"/>
  <c r="X32" i="3" s="1"/>
  <c r="V32" i="3"/>
  <c r="G9" i="3"/>
  <c r="N29" i="3" l="1"/>
  <c r="E14" i="3"/>
  <c r="G19" i="3" s="1"/>
  <c r="V34" i="3" s="1"/>
  <c r="P34" i="3" l="1"/>
  <c r="R34" i="3"/>
  <c r="T34" i="3"/>
  <c r="J34" i="3"/>
  <c r="N34" i="3"/>
  <c r="X34" i="3"/>
  <c r="L34" i="3"/>
  <c r="J37" i="3" l="1"/>
  <c r="J43" i="3" s="1"/>
  <c r="J41" i="3" l="1"/>
</calcChain>
</file>

<file path=xl/sharedStrings.xml><?xml version="1.0" encoding="utf-8"?>
<sst xmlns="http://schemas.openxmlformats.org/spreadsheetml/2006/main" count="49" uniqueCount="47">
  <si>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</si>
  <si>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</si>
  <si>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</si>
  <si>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</si>
  <si>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</si>
  <si>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</si>
  <si>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</si>
  <si>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</si>
  <si>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</si>
  <si>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</si>
  <si>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</si>
  <si>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</si>
  <si>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</si>
  <si>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</si>
  <si>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</si>
  <si>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</si>
  <si>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</si>
  <si>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</si>
  <si>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</si>
  <si>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</si>
  <si>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</si>
  <si>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</si>
  <si>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</si>
  <si>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</si>
  <si>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</si>
  <si>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</si>
  <si>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</si>
  <si>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</si>
  <si>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</si>
  <si>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</si>
  <si>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</si>
  <si>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</si>
  <si>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</si>
  <si>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</si>
  <si>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</si>
  <si>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</si>
  <si>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</si>
  <si>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</si>
  <si>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</si>
  <si>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Wachstumsabschlag (2025ff.)</t>
  </si>
  <si>
    <t>Verschuldungsgrad</t>
  </si>
  <si>
    <t>2026e</t>
  </si>
  <si>
    <t>2027e</t>
  </si>
  <si>
    <t>2028e</t>
  </si>
  <si>
    <t>2029e</t>
  </si>
  <si>
    <t>300 % Risikozuschlag</t>
  </si>
  <si>
    <t>DCF-Verfahren für Nvidia: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</si>
</sst>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9" fontId="0" fillId="3" borderId="0" xfId="2" applyFont="1" applyFill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0" fillId="5" borderId="0" xfId="0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130369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758825</xdr:colOff>
      <xdr:row>15</xdr:row>
      <xdr:rowOff>76200</xdr:rowOff>
    </xdr:from>
    <xdr:to>
      <xdr:col>15</xdr:col>
      <xdr:colOff>387350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9075" y="3076575"/>
          <a:ext cx="355282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3" zoomScaleNormal="100" workbookViewId="0">
      <selection activeCell="F32" sqref="F32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54296875" style="2" customWidth="1"/>
    <col min="7" max="7" width="20.54296875" style="2" bestFit="1" customWidth="1"/>
    <col min="8" max="9" width="9.1796875" style="2"/>
    <col min="10" max="10" width="22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7" max="17" width="9.54296875" bestFit="1" customWidth="1"/>
    <col min="18" max="18" width="20.26953125" bestFit="1" customWidth="1"/>
    <col min="19" max="19" width="10.26953125" bestFit="1" customWidth="1"/>
    <col min="20" max="20" width="19.26953125" bestFit="1" customWidth="1"/>
    <col min="22" max="22" width="19.26953125" bestFit="1" customWidth="1"/>
    <col min="24" max="24" width="19.26953125" bestFit="1" customWidth="1"/>
  </cols>
  <sheetData>
    <row r="2" spans="2:16" ht="26" x14ac:dyDescent="0.6">
      <c r="B2" s="7" t="s">
        <v>46</v>
      </c>
    </row>
    <row r="3" spans="2:16" x14ac:dyDescent="0.35">
      <c r="F3" s="2" t="s">
        <v>17</v>
      </c>
      <c r="J3" s="8"/>
      <c r="L3" s="2" t="s">
        <v>28</v>
      </c>
    </row>
    <row r="4" spans="2:16" x14ac:dyDescent="0.35">
      <c r="B4" s="24" t="s">
        <v>12</v>
      </c>
      <c r="O4" s="2"/>
      <c r="P4" s="2"/>
    </row>
    <row r="5" spans="2:16" x14ac:dyDescent="0.35">
      <c r="J5" s="2" t="s">
        <v>13</v>
      </c>
      <c r="K5" s="6">
        <v>1.4999999999999999E-2</v>
      </c>
      <c r="L5" s="2" t="s">
        <v>31</v>
      </c>
    </row>
    <row r="6" spans="2:16" x14ac:dyDescent="0.35">
      <c r="B6" s="8" t="s">
        <v>38</v>
      </c>
      <c r="C6" s="8"/>
      <c r="D6" s="8"/>
      <c r="E6" s="30">
        <f>J39/1000000</f>
        <v>468400.11060000001</v>
      </c>
      <c r="F6" s="2" t="s">
        <v>18</v>
      </c>
      <c r="G6" s="8"/>
      <c r="O6" s="2"/>
    </row>
    <row r="7" spans="2:16" x14ac:dyDescent="0.35">
      <c r="B7" s="8"/>
      <c r="C7" s="8"/>
      <c r="D7" s="8"/>
      <c r="J7" s="2" t="s">
        <v>14</v>
      </c>
      <c r="K7" s="25">
        <f>(K9-K5)*K11</f>
        <v>8.8000000000000023E-2</v>
      </c>
      <c r="O7" s="2"/>
    </row>
    <row r="8" spans="2:16" x14ac:dyDescent="0.35">
      <c r="B8" s="8" t="s">
        <v>27</v>
      </c>
      <c r="C8" s="8"/>
      <c r="D8" s="8"/>
      <c r="E8" s="4">
        <v>11687</v>
      </c>
      <c r="F8" s="2" t="s">
        <v>19</v>
      </c>
      <c r="O8" s="2"/>
    </row>
    <row r="9" spans="2:16" x14ac:dyDescent="0.35">
      <c r="B9" s="45" t="s">
        <v>40</v>
      </c>
      <c r="C9" s="46"/>
      <c r="D9" s="46"/>
      <c r="E9" s="46"/>
      <c r="F9" s="47"/>
      <c r="G9" s="48">
        <f>E8/E6</f>
        <v>2.4950890778034755E-2</v>
      </c>
      <c r="J9" s="2" t="s">
        <v>15</v>
      </c>
      <c r="K9" s="6">
        <v>7.0000000000000007E-2</v>
      </c>
      <c r="L9" s="2" t="s">
        <v>29</v>
      </c>
      <c r="O9" s="2"/>
      <c r="P9" s="2"/>
    </row>
    <row r="10" spans="2:16" x14ac:dyDescent="0.35">
      <c r="B10" s="8" t="s">
        <v>11</v>
      </c>
      <c r="C10" s="8"/>
      <c r="D10" s="8"/>
      <c r="E10" s="6">
        <v>0.02</v>
      </c>
      <c r="F10" s="2" t="s">
        <v>20</v>
      </c>
      <c r="O10" s="2"/>
      <c r="P10" s="2"/>
    </row>
    <row r="11" spans="2:16" x14ac:dyDescent="0.35">
      <c r="B11" s="8"/>
      <c r="C11" s="8"/>
      <c r="D11" s="8"/>
      <c r="J11" s="2" t="s">
        <v>37</v>
      </c>
      <c r="K11" s="49">
        <v>1.6</v>
      </c>
      <c r="L11" s="2" t="s">
        <v>30</v>
      </c>
      <c r="N11" s="2" t="s">
        <v>45</v>
      </c>
      <c r="O11" s="2"/>
    </row>
    <row r="12" spans="2:16" x14ac:dyDescent="0.35">
      <c r="B12" s="8" t="s">
        <v>10</v>
      </c>
      <c r="C12" s="8"/>
      <c r="D12" s="8"/>
      <c r="E12" s="6">
        <v>1.9E-2</v>
      </c>
      <c r="F12" s="2" t="s">
        <v>21</v>
      </c>
      <c r="O12" s="2"/>
      <c r="P12" s="2"/>
    </row>
    <row r="13" spans="2:16" x14ac:dyDescent="0.35">
      <c r="B13" s="8"/>
      <c r="C13" s="8"/>
      <c r="D13" s="8"/>
      <c r="J13" s="2" t="s">
        <v>16</v>
      </c>
      <c r="K13" s="26">
        <f>K5+(K9-K5)*K11</f>
        <v>0.10300000000000002</v>
      </c>
      <c r="L13" s="2" t="s">
        <v>24</v>
      </c>
      <c r="O13" s="2"/>
      <c r="P13" s="2"/>
    </row>
    <row r="14" spans="2:16" x14ac:dyDescent="0.35">
      <c r="B14" s="8" t="s">
        <v>23</v>
      </c>
      <c r="C14" s="8"/>
      <c r="D14" s="8"/>
      <c r="E14" s="6">
        <f>K13</f>
        <v>0.10300000000000002</v>
      </c>
      <c r="F14" s="2" t="s">
        <v>24</v>
      </c>
      <c r="O14" s="2"/>
      <c r="P14" s="2"/>
    </row>
    <row r="15" spans="2:16" x14ac:dyDescent="0.35">
      <c r="C15" s="8"/>
      <c r="D15" s="8"/>
      <c r="H15" s="8" t="s">
        <v>22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 t="s">
        <v>1</v>
      </c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41">
        <f>E14*(E6/(E6+E8))+E10*(E8/(E6+E8))*(1-E12)</f>
        <v>0.10097023907019263</v>
      </c>
      <c r="O19" s="2"/>
      <c r="P19" s="2"/>
    </row>
    <row r="20" spans="2:24" x14ac:dyDescent="0.35">
      <c r="B20" s="9" t="s">
        <v>39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5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25</v>
      </c>
      <c r="L25" s="11"/>
      <c r="M25" s="12" t="s">
        <v>26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2" t="s">
        <v>44</v>
      </c>
      <c r="V25" s="11"/>
      <c r="W25" s="12" t="s">
        <v>44</v>
      </c>
      <c r="X25" s="11"/>
    </row>
    <row r="26" spans="2:24" x14ac:dyDescent="0.35">
      <c r="O26" s="2"/>
      <c r="P26" s="2"/>
      <c r="Q26" s="2"/>
      <c r="R26" s="2"/>
    </row>
    <row r="27" spans="2:24" s="36" customFormat="1" x14ac:dyDescent="0.35">
      <c r="B27" s="14" t="s">
        <v>35</v>
      </c>
      <c r="C27" s="14"/>
      <c r="D27" s="14"/>
      <c r="E27" s="14"/>
      <c r="F27" s="14"/>
      <c r="G27" s="14"/>
      <c r="H27" s="14"/>
      <c r="I27" s="14"/>
      <c r="J27" s="16">
        <v>33964.300000000003</v>
      </c>
      <c r="K27" s="16"/>
      <c r="L27" s="16">
        <v>39606.86</v>
      </c>
      <c r="M27" s="16"/>
      <c r="N27" s="16">
        <v>44605.760000000002</v>
      </c>
      <c r="O27" s="16"/>
      <c r="P27" s="16">
        <v>49800.63</v>
      </c>
      <c r="Q27" s="14"/>
      <c r="R27" s="16">
        <v>55700</v>
      </c>
      <c r="S27" s="16"/>
      <c r="T27" s="16">
        <f>R27*1.1</f>
        <v>61270.000000000007</v>
      </c>
      <c r="U27" s="16"/>
      <c r="V27" s="16">
        <f>T27*1.1</f>
        <v>67397.000000000015</v>
      </c>
      <c r="W27" s="16"/>
      <c r="X27" s="16">
        <f>V27*1.1</f>
        <v>74136.700000000026</v>
      </c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35">
      <c r="B29" s="13" t="s">
        <v>36</v>
      </c>
      <c r="C29" s="13"/>
      <c r="D29" s="14"/>
      <c r="E29" s="14"/>
      <c r="F29" s="14"/>
      <c r="G29" s="14"/>
      <c r="H29" s="14"/>
      <c r="I29" s="14"/>
      <c r="J29" s="37">
        <f>J32/J27</f>
        <v>0.35559219533451297</v>
      </c>
      <c r="K29" s="37"/>
      <c r="L29" s="37">
        <f>L32/L27</f>
        <v>0.39434002089537012</v>
      </c>
      <c r="M29" s="37"/>
      <c r="N29" s="37">
        <f>N32/N27</f>
        <v>0.36480490412000599</v>
      </c>
      <c r="O29" s="37"/>
      <c r="P29" s="37">
        <f>P32/P27</f>
        <v>0.26312317735739488</v>
      </c>
      <c r="Q29" s="37"/>
      <c r="R29" s="37">
        <v>0.3</v>
      </c>
      <c r="S29" s="37"/>
      <c r="T29" s="37">
        <v>0.32</v>
      </c>
      <c r="U29" s="37"/>
      <c r="V29" s="37">
        <v>0.35</v>
      </c>
      <c r="W29" s="37"/>
      <c r="X29" s="37">
        <v>0.32</v>
      </c>
    </row>
    <row r="30" spans="2:24" x14ac:dyDescent="0.35">
      <c r="B30" s="13" t="s">
        <v>3</v>
      </c>
      <c r="C30" s="13"/>
      <c r="D30" s="14"/>
      <c r="E30" s="14"/>
      <c r="F30" s="15">
        <v>2504010000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35">
      <c r="B31" s="13" t="s">
        <v>8</v>
      </c>
      <c r="C31" s="13"/>
      <c r="D31" s="14"/>
      <c r="E31" s="14"/>
      <c r="F31" s="16">
        <v>187.06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35">
      <c r="B32" s="13" t="s">
        <v>4</v>
      </c>
      <c r="C32" s="13"/>
      <c r="D32" s="14"/>
      <c r="E32" s="14"/>
      <c r="F32" s="14"/>
      <c r="G32" s="14"/>
      <c r="H32" s="14"/>
      <c r="I32" s="14"/>
      <c r="J32" s="16">
        <v>12077.44</v>
      </c>
      <c r="K32" s="16"/>
      <c r="L32" s="16">
        <v>15618.57</v>
      </c>
      <c r="M32" s="16"/>
      <c r="N32" s="16">
        <v>16272.4</v>
      </c>
      <c r="O32" s="16"/>
      <c r="P32" s="16">
        <v>13103.7</v>
      </c>
      <c r="Q32" s="14"/>
      <c r="R32" s="17">
        <f>R27*R29</f>
        <v>16710</v>
      </c>
      <c r="S32" s="14"/>
      <c r="T32" s="17">
        <f>T27*T29</f>
        <v>19606.400000000001</v>
      </c>
      <c r="U32" s="14"/>
      <c r="V32" s="17">
        <f>V27*V29</f>
        <v>23588.950000000004</v>
      </c>
      <c r="W32" s="14"/>
      <c r="X32" s="17">
        <f>X27*X29</f>
        <v>23723.74400000001</v>
      </c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5"/>
      <c r="K33" s="35"/>
      <c r="L33" s="35"/>
      <c r="M33" s="35"/>
      <c r="N33" s="35"/>
      <c r="O33" s="35"/>
      <c r="P33" s="35"/>
      <c r="Q33" s="14"/>
      <c r="R33" s="14"/>
      <c r="S33" s="14"/>
      <c r="T33" s="14"/>
      <c r="U33" s="14"/>
      <c r="V33" s="14"/>
      <c r="W33" s="14"/>
      <c r="X33" s="14"/>
    </row>
    <row r="34" spans="2:24" x14ac:dyDescent="0.35">
      <c r="B34" s="13" t="s">
        <v>2</v>
      </c>
      <c r="C34" s="14"/>
      <c r="D34" s="14"/>
      <c r="E34" s="14"/>
      <c r="F34" s="14"/>
      <c r="G34" s="14"/>
      <c r="H34" s="14"/>
      <c r="I34" s="14"/>
      <c r="J34" s="16">
        <f>J32/(1+G19)</f>
        <v>10969.815142505411</v>
      </c>
      <c r="K34" s="16"/>
      <c r="L34" s="16">
        <f>L32/(1+G19)^2</f>
        <v>12885.16871348914</v>
      </c>
      <c r="M34" s="16"/>
      <c r="N34" s="16">
        <f>N32/(1+G19)^3</f>
        <v>12193.401459382432</v>
      </c>
      <c r="O34" s="16"/>
      <c r="P34" s="16">
        <f>P32/(1+G19)^4</f>
        <v>8918.4960386508701</v>
      </c>
      <c r="Q34" s="14"/>
      <c r="R34" s="17">
        <f>R32/(1+G19)^5</f>
        <v>10329.957922752648</v>
      </c>
      <c r="S34" s="14"/>
      <c r="T34" s="17">
        <f>T32/(1+G19)^6</f>
        <v>11008.911533278693</v>
      </c>
      <c r="U34" s="14"/>
      <c r="V34" s="17">
        <f>V32/(1+G19)^7</f>
        <v>12030.385761981968</v>
      </c>
      <c r="W34" s="14"/>
      <c r="X34" s="17">
        <f>(X32/(G19-G20))/(1+G19)^7</f>
        <v>149426.88773575617</v>
      </c>
    </row>
    <row r="36" spans="2:24" ht="15" thickBot="1" x14ac:dyDescent="0.4"/>
    <row r="37" spans="2:24" x14ac:dyDescent="0.35">
      <c r="B37" s="18" t="s">
        <v>32</v>
      </c>
      <c r="C37" s="19"/>
      <c r="D37" s="19"/>
      <c r="E37" s="19"/>
      <c r="F37" s="19"/>
      <c r="G37" s="19"/>
      <c r="H37" s="19"/>
      <c r="I37" s="19"/>
      <c r="J37" s="42">
        <f>(SUM(J34:X34)-E8)*1000000</f>
        <v>216076024307.79733</v>
      </c>
    </row>
    <row r="38" spans="2:24" x14ac:dyDescent="0.35">
      <c r="B38" s="20"/>
      <c r="C38" s="21"/>
      <c r="D38" s="21"/>
      <c r="E38" s="21"/>
      <c r="F38" s="21"/>
      <c r="G38" s="21"/>
      <c r="H38" s="21"/>
      <c r="I38" s="21"/>
      <c r="J38" s="39"/>
    </row>
    <row r="39" spans="2:24" x14ac:dyDescent="0.35">
      <c r="B39" s="23" t="s">
        <v>9</v>
      </c>
      <c r="C39" s="21"/>
      <c r="D39" s="21"/>
      <c r="E39" s="21"/>
      <c r="F39" s="21"/>
      <c r="G39" s="21"/>
      <c r="H39" s="21"/>
      <c r="I39" s="21"/>
      <c r="J39" s="43">
        <f>F31*F30</f>
        <v>468400110600</v>
      </c>
    </row>
    <row r="40" spans="2:24" x14ac:dyDescent="0.35">
      <c r="B40" s="20"/>
      <c r="C40" s="21"/>
      <c r="D40" s="21"/>
      <c r="E40" s="21"/>
      <c r="F40" s="21"/>
      <c r="G40" s="21"/>
      <c r="H40" s="21"/>
      <c r="I40" s="21"/>
      <c r="J40" s="22"/>
    </row>
    <row r="41" spans="2:24" ht="15" thickBot="1" x14ac:dyDescent="0.4">
      <c r="B41" s="28" t="s">
        <v>34</v>
      </c>
      <c r="C41" s="29"/>
      <c r="D41" s="29"/>
      <c r="E41" s="29"/>
      <c r="F41" s="29"/>
      <c r="G41" s="29"/>
      <c r="H41" s="29"/>
      <c r="I41" s="29"/>
      <c r="J41" s="40">
        <f>(J39/J37-1)*-1</f>
        <v>-1.1677560576215087</v>
      </c>
    </row>
    <row r="42" spans="2:24" x14ac:dyDescent="0.35">
      <c r="B42" s="31"/>
      <c r="C42" s="32"/>
      <c r="D42" s="32"/>
      <c r="E42" s="32"/>
      <c r="F42" s="32"/>
      <c r="G42" s="32"/>
      <c r="H42" s="32"/>
      <c r="I42" s="32"/>
      <c r="J42" s="38"/>
    </row>
    <row r="43" spans="2:24" ht="15" thickBot="1" x14ac:dyDescent="0.4">
      <c r="B43" s="33" t="s">
        <v>33</v>
      </c>
      <c r="C43" s="34"/>
      <c r="D43" s="34"/>
      <c r="E43" s="34"/>
      <c r="F43" s="34"/>
      <c r="G43" s="34"/>
      <c r="H43" s="34"/>
      <c r="I43" s="34"/>
      <c r="J43" s="44">
        <f>J37/F30</f>
        <v>86.291997359354525</v>
      </c>
    </row>
    <row r="44" spans="2:24" x14ac:dyDescent="0.3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2022-06-03T20:36:38Z</dcterms:modified>
</cp:coreProperties>
</file>