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3FDCF4E6-E3A6-4EC3-8A3B-D60BA1ED10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2" i="3" l="1"/>
  <c r="T32" i="3"/>
  <c r="V32" i="3"/>
  <c r="X32" i="3"/>
  <c r="L29" i="3" l="1"/>
  <c r="J29" i="3"/>
  <c r="N29" i="3" l="1"/>
  <c r="K7" i="3"/>
  <c r="K13" i="3"/>
  <c r="E14" i="3" s="1"/>
  <c r="J39" i="3"/>
  <c r="E6" i="3" s="1"/>
  <c r="G19" i="3" l="1"/>
  <c r="R34" i="3" l="1"/>
  <c r="X34" i="3"/>
  <c r="V34" i="3"/>
  <c r="T34" i="3"/>
  <c r="J34" i="3"/>
  <c r="N34" i="3"/>
  <c r="L34" i="3"/>
  <c r="P32" i="3"/>
  <c r="P34" i="3" s="1"/>
  <c r="J37" i="3" l="1"/>
  <c r="J41" i="3" s="1"/>
  <c r="J43" i="3" l="1"/>
</calcChain>
</file>

<file path=xl/sharedStrings.xml><?xml version="1.0" encoding="utf-8"?>
<sst xmlns="http://schemas.openxmlformats.org/spreadsheetml/2006/main" count="51" uniqueCount="48">
  <si>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</si>
  <si>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</si>
  <si>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</si>
  <si>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</si>
  <si>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</si>
  <si>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</si>
  <si>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</si>
  <si>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</si>
  <si>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</si>
  <si>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</si>
  <si>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</si>
  <si>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</si>
  <si>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</si>
  <si>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</si>
  <si>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</si>
  <si>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</si>
  <si>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</si>
  <si>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</si>
  <si>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</si>
  <si>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</si>
  <si>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</si>
  <si>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</si>
  <si>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</si>
  <si>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</si>
  <si>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</si>
  <si>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</si>
  <si>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Wachstumsabschlag (2027ff.)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</si>
  <si>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</si>
  <si>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</si>
  <si>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</si>
  <si>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</si>
  <si>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</si>
  <si>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</si>
  <si>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</si>
  <si>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</si>
  <si>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</si>
  <si>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</si>
  <si>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</si>
  <si>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2026e</t>
  </si>
  <si>
    <t>Eigenkapital</t>
  </si>
  <si>
    <t>(in Mio.)</t>
  </si>
  <si>
    <t>(in %)</t>
  </si>
  <si>
    <t>2022e</t>
  </si>
  <si>
    <t>2027e</t>
  </si>
  <si>
    <t>2028e</t>
  </si>
  <si>
    <t>2029e</t>
  </si>
  <si>
    <t>(Stand 20.08.22)</t>
  </si>
  <si>
    <t>DCF-Verfahren für Air Products: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</si>
</sst>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_-* #,##0.00\ [$USD]_-;\-* #,##0.00\ [$USD]_-;_-* &quot;-&quot;??\ [$USD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10" fontId="0" fillId="4" borderId="8" xfId="2" applyNumberFormat="1" applyFont="1" applyFill="1" applyBorder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8" fontId="0" fillId="3" borderId="0" xfId="0" applyNumberFormat="1" applyFill="1" applyAlignment="1">
      <alignment horizontal="center"/>
    </xf>
    <xf numFmtId="168" fontId="2" fillId="0" borderId="8" xfId="1" applyNumberFormat="1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2" fillId="0" borderId="3" xfId="1" applyNumberFormat="1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7C80"/>
      <color rgb="FFFF33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654599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31" workbookViewId="0">
      <selection activeCell="E18" sqref="E18"/>
    </sheetView>
  </sheetViews>
  <sheetFormatPr baseColWidth="10" defaultColWidth="9.1796875" defaultRowHeight="14.5" x14ac:dyDescent="0.35"/>
  <cols>
    <col min="2" max="2" width="18.54296875" style="2" bestFit="1" customWidth="1"/>
    <col min="3" max="4" width="9.1796875" style="2"/>
    <col min="5" max="5" width="13.7265625" style="2" bestFit="1" customWidth="1"/>
    <col min="6" max="6" width="14" style="2" bestFit="1" customWidth="1"/>
    <col min="7" max="7" width="20.54296875" style="2" bestFit="1" customWidth="1"/>
    <col min="8" max="9" width="9.1796875" style="2"/>
    <col min="10" max="10" width="22.36328125" style="2" customWidth="1"/>
    <col min="11" max="11" width="9.1796875" style="2"/>
    <col min="12" max="12" width="20.54296875" style="2" customWidth="1"/>
    <col min="13" max="13" width="9.1796875" style="2"/>
    <col min="14" max="14" width="20" style="2" customWidth="1"/>
    <col min="16" max="16" width="20.26953125" bestFit="1" customWidth="1"/>
    <col min="18" max="18" width="18.26953125" bestFit="1" customWidth="1"/>
    <col min="19" max="19" width="9.54296875" bestFit="1" customWidth="1"/>
    <col min="20" max="20" width="20.26953125" bestFit="1" customWidth="1"/>
    <col min="22" max="22" width="18.453125" customWidth="1"/>
    <col min="24" max="24" width="19.26953125" customWidth="1"/>
  </cols>
  <sheetData>
    <row r="2" spans="2:16" ht="26" x14ac:dyDescent="0.6">
      <c r="B2" s="7" t="s">
        <v>47</v>
      </c>
    </row>
    <row r="3" spans="2:16" x14ac:dyDescent="0.35">
      <c r="F3" s="2" t="s">
        <v>16</v>
      </c>
      <c r="J3" s="8"/>
      <c r="L3" s="2" t="s">
        <v>28</v>
      </c>
    </row>
    <row r="4" spans="2:16" x14ac:dyDescent="0.35">
      <c r="B4" s="24" t="s">
        <v>11</v>
      </c>
      <c r="O4" s="2"/>
      <c r="P4" s="2"/>
    </row>
    <row r="5" spans="2:16" x14ac:dyDescent="0.35">
      <c r="J5" s="2" t="s">
        <v>12</v>
      </c>
      <c r="K5" s="6">
        <v>2.5000000000000001E-2</v>
      </c>
      <c r="L5" s="2" t="s">
        <v>31</v>
      </c>
    </row>
    <row r="6" spans="2:16" x14ac:dyDescent="0.35">
      <c r="B6" s="8" t="s">
        <v>39</v>
      </c>
      <c r="C6" s="8"/>
      <c r="D6" s="8"/>
      <c r="E6" s="29">
        <f>J39/1000000</f>
        <v>58671.025000000001</v>
      </c>
      <c r="F6" s="2" t="s">
        <v>17</v>
      </c>
      <c r="G6" s="8"/>
      <c r="O6" s="2"/>
    </row>
    <row r="7" spans="2:16" x14ac:dyDescent="0.35">
      <c r="B7" s="8"/>
      <c r="C7" s="8"/>
      <c r="D7" s="8"/>
      <c r="J7" s="2" t="s">
        <v>13</v>
      </c>
      <c r="K7" s="25">
        <f>(K9-K5)*K11</f>
        <v>5.4000000000000006E-2</v>
      </c>
      <c r="O7" s="2"/>
    </row>
    <row r="8" spans="2:16" x14ac:dyDescent="0.35">
      <c r="B8" s="8" t="s">
        <v>27</v>
      </c>
      <c r="C8" s="8"/>
      <c r="D8" s="8"/>
      <c r="E8" s="4">
        <v>8219.2000000000007</v>
      </c>
      <c r="F8" s="2" t="s">
        <v>18</v>
      </c>
      <c r="O8" s="2"/>
    </row>
    <row r="9" spans="2:16" x14ac:dyDescent="0.35">
      <c r="B9" s="8"/>
      <c r="C9" s="8"/>
      <c r="D9" s="8"/>
      <c r="G9" s="39"/>
      <c r="J9" s="2" t="s">
        <v>14</v>
      </c>
      <c r="K9" s="6">
        <v>7.0000000000000007E-2</v>
      </c>
      <c r="L9" s="2" t="s">
        <v>29</v>
      </c>
      <c r="O9" s="2"/>
      <c r="P9" s="2"/>
    </row>
    <row r="10" spans="2:16" x14ac:dyDescent="0.35">
      <c r="B10" s="8" t="s">
        <v>10</v>
      </c>
      <c r="C10" s="8"/>
      <c r="D10" s="8"/>
      <c r="E10" s="6">
        <v>0.04</v>
      </c>
      <c r="F10" s="2" t="s">
        <v>19</v>
      </c>
      <c r="O10" s="2"/>
      <c r="P10" s="2"/>
    </row>
    <row r="11" spans="2:16" x14ac:dyDescent="0.35">
      <c r="B11" s="8"/>
      <c r="C11" s="8"/>
      <c r="D11" s="8"/>
      <c r="J11" s="2" t="s">
        <v>37</v>
      </c>
      <c r="K11" s="30">
        <v>1.2</v>
      </c>
      <c r="L11" s="2" t="s">
        <v>30</v>
      </c>
      <c r="O11" s="2"/>
      <c r="P11" s="2"/>
    </row>
    <row r="12" spans="2:16" x14ac:dyDescent="0.35">
      <c r="B12" s="8" t="s">
        <v>9</v>
      </c>
      <c r="C12" s="8"/>
      <c r="D12" s="8"/>
      <c r="E12" s="6">
        <v>0.18</v>
      </c>
      <c r="F12" s="2" t="s">
        <v>20</v>
      </c>
      <c r="O12" s="2"/>
      <c r="P12" s="2"/>
    </row>
    <row r="13" spans="2:16" x14ac:dyDescent="0.35">
      <c r="B13" s="8"/>
      <c r="C13" s="8"/>
      <c r="D13" s="8"/>
      <c r="J13" s="2" t="s">
        <v>15</v>
      </c>
      <c r="K13" s="26">
        <f>K5+(K9-K5)*K11</f>
        <v>7.9000000000000015E-2</v>
      </c>
      <c r="L13" s="2" t="s">
        <v>23</v>
      </c>
      <c r="O13" s="2"/>
      <c r="P13" s="2"/>
    </row>
    <row r="14" spans="2:16" x14ac:dyDescent="0.35">
      <c r="B14" s="8" t="s">
        <v>22</v>
      </c>
      <c r="C14" s="8"/>
      <c r="D14" s="8"/>
      <c r="E14" s="6">
        <f>K13</f>
        <v>7.9000000000000015E-2</v>
      </c>
      <c r="F14" s="2" t="s">
        <v>23</v>
      </c>
      <c r="O14" s="2"/>
      <c r="P14" s="2"/>
    </row>
    <row r="15" spans="2:16" x14ac:dyDescent="0.35">
      <c r="C15" s="8"/>
      <c r="D15" s="8"/>
      <c r="H15" s="8" t="s">
        <v>21</v>
      </c>
      <c r="O15" s="2"/>
    </row>
    <row r="16" spans="2:16" x14ac:dyDescent="0.35">
      <c r="B16" s="8"/>
      <c r="C16" s="8"/>
      <c r="D16" s="8"/>
      <c r="E16" s="8"/>
      <c r="O16" s="2"/>
      <c r="P16" s="2"/>
    </row>
    <row r="17" spans="2:24" x14ac:dyDescent="0.35">
      <c r="B17" s="8"/>
      <c r="C17" s="8"/>
      <c r="D17" s="8"/>
      <c r="E17" s="28"/>
      <c r="O17" s="2"/>
      <c r="P17" s="2"/>
    </row>
    <row r="18" spans="2:24" x14ac:dyDescent="0.35">
      <c r="B18" s="8"/>
      <c r="C18" s="8"/>
      <c r="D18" s="8"/>
      <c r="E18" s="8"/>
      <c r="O18" s="2"/>
      <c r="P18" s="2"/>
    </row>
    <row r="19" spans="2:24" x14ac:dyDescent="0.35">
      <c r="B19" s="9" t="s">
        <v>0</v>
      </c>
      <c r="C19" s="1"/>
      <c r="D19" s="1"/>
      <c r="E19" s="1"/>
      <c r="F19" s="1"/>
      <c r="G19" s="27">
        <f>E14*(E6/(E6+E8))+E10*(E8/(E6+E8))*(1-E12)</f>
        <v>7.3323131070346992E-2</v>
      </c>
      <c r="O19" s="2"/>
      <c r="P19" s="2"/>
    </row>
    <row r="20" spans="2:24" x14ac:dyDescent="0.35">
      <c r="B20" s="9" t="s">
        <v>26</v>
      </c>
      <c r="G20" s="3">
        <v>1.4999999999999999E-2</v>
      </c>
      <c r="O20" s="2"/>
      <c r="P20" s="2"/>
    </row>
    <row r="21" spans="2:24" x14ac:dyDescent="0.35">
      <c r="B21" s="9"/>
      <c r="G21" s="3"/>
      <c r="O21" s="2"/>
      <c r="P21" s="2"/>
    </row>
    <row r="22" spans="2:24" x14ac:dyDescent="0.35">
      <c r="B22" s="8"/>
      <c r="C22" s="8"/>
      <c r="D22" s="8"/>
      <c r="E22" s="8"/>
      <c r="O22" s="2"/>
      <c r="P22" s="2"/>
    </row>
    <row r="23" spans="2:24" ht="21" x14ac:dyDescent="0.5">
      <c r="B23" s="10" t="s">
        <v>4</v>
      </c>
      <c r="C23" s="8"/>
      <c r="D23" s="8"/>
      <c r="E23" s="8"/>
      <c r="O23" s="2"/>
      <c r="P23" s="2"/>
    </row>
    <row r="24" spans="2:24" ht="21" x14ac:dyDescent="0.5">
      <c r="B24" s="10"/>
      <c r="C24" s="8"/>
      <c r="D24" s="8"/>
      <c r="E24" s="8"/>
      <c r="O24" s="2"/>
      <c r="P24" s="2"/>
    </row>
    <row r="25" spans="2:24" x14ac:dyDescent="0.35">
      <c r="B25" s="11" t="s">
        <v>5</v>
      </c>
      <c r="C25" s="11"/>
      <c r="D25" s="11"/>
      <c r="E25" s="11"/>
      <c r="F25" s="11"/>
      <c r="G25" s="11"/>
      <c r="H25" s="12" t="s">
        <v>42</v>
      </c>
      <c r="I25" s="11"/>
      <c r="J25" s="11"/>
      <c r="K25" s="12" t="s">
        <v>6</v>
      </c>
      <c r="L25" s="11"/>
      <c r="M25" s="12" t="s">
        <v>24</v>
      </c>
      <c r="N25" s="11"/>
      <c r="O25" s="12" t="s">
        <v>25</v>
      </c>
      <c r="P25" s="11"/>
      <c r="Q25" s="12" t="s">
        <v>38</v>
      </c>
      <c r="R25" s="11"/>
      <c r="S25" s="12" t="s">
        <v>43</v>
      </c>
      <c r="T25" s="11"/>
      <c r="U25" s="12" t="s">
        <v>44</v>
      </c>
      <c r="V25" s="11"/>
      <c r="W25" s="12" t="s">
        <v>45</v>
      </c>
      <c r="X25" s="11"/>
    </row>
    <row r="26" spans="2:24" x14ac:dyDescent="0.3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6" customFormat="1" x14ac:dyDescent="0.35">
      <c r="B27" s="14" t="s">
        <v>35</v>
      </c>
      <c r="C27" s="14"/>
      <c r="D27" s="14" t="s">
        <v>40</v>
      </c>
      <c r="E27" s="14"/>
      <c r="F27" s="14"/>
      <c r="G27" s="14"/>
      <c r="H27" s="14"/>
      <c r="I27" s="14"/>
      <c r="J27" s="45">
        <v>12182.34</v>
      </c>
      <c r="K27" s="37"/>
      <c r="L27" s="45">
        <v>12840.24</v>
      </c>
      <c r="M27" s="37"/>
      <c r="N27" s="45">
        <v>14020.59</v>
      </c>
      <c r="O27" s="37"/>
      <c r="P27" s="45">
        <v>14909.32</v>
      </c>
      <c r="Q27" s="37"/>
      <c r="R27" s="45">
        <v>16000</v>
      </c>
      <c r="S27" s="37"/>
      <c r="T27" s="45">
        <v>16890</v>
      </c>
      <c r="U27" s="37"/>
      <c r="V27" s="45">
        <v>18170</v>
      </c>
      <c r="W27" s="37"/>
      <c r="X27" s="45">
        <v>18880</v>
      </c>
    </row>
    <row r="28" spans="2:24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x14ac:dyDescent="0.35">
      <c r="B29" s="13" t="s">
        <v>36</v>
      </c>
      <c r="C29" s="13"/>
      <c r="D29" s="14" t="s">
        <v>41</v>
      </c>
      <c r="E29" s="14"/>
      <c r="F29" s="14"/>
      <c r="G29" s="14"/>
      <c r="H29" s="14"/>
      <c r="I29" s="14"/>
      <c r="J29" s="38">
        <f>J32/J27</f>
        <v>-1.5924690987117417E-2</v>
      </c>
      <c r="K29" s="38"/>
      <c r="L29" s="38">
        <f t="shared" ref="L29:N29" si="0">L32/L27</f>
        <v>-7.1338230438060344E-3</v>
      </c>
      <c r="M29" s="38"/>
      <c r="N29" s="38">
        <f t="shared" si="0"/>
        <v>1.3480174514767211E-2</v>
      </c>
      <c r="O29" s="38"/>
      <c r="P29" s="38">
        <v>7.0000000000000007E-2</v>
      </c>
      <c r="Q29" s="38"/>
      <c r="R29" s="38">
        <v>0.17</v>
      </c>
      <c r="S29" s="38"/>
      <c r="T29" s="38">
        <v>0.22</v>
      </c>
      <c r="U29" s="38"/>
      <c r="V29" s="38">
        <v>0.22</v>
      </c>
      <c r="W29" s="38"/>
      <c r="X29" s="38">
        <v>0.22</v>
      </c>
    </row>
    <row r="30" spans="2:24" x14ac:dyDescent="0.35">
      <c r="B30" s="13" t="s">
        <v>2</v>
      </c>
      <c r="C30" s="13"/>
      <c r="D30" s="14"/>
      <c r="E30" s="14"/>
      <c r="F30" s="15">
        <v>222500000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2:24" x14ac:dyDescent="0.35">
      <c r="B31" s="13" t="s">
        <v>7</v>
      </c>
      <c r="C31" s="13"/>
      <c r="D31" s="14" t="s">
        <v>46</v>
      </c>
      <c r="E31" s="14"/>
      <c r="F31" s="45">
        <v>263.69</v>
      </c>
      <c r="G31" s="16"/>
      <c r="H31" s="14"/>
      <c r="I31" s="14"/>
      <c r="J31" s="14"/>
      <c r="K31" s="14"/>
      <c r="L31" s="17"/>
      <c r="M31" s="14"/>
      <c r="N31" s="17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2:24" x14ac:dyDescent="0.35">
      <c r="B32" s="13" t="s">
        <v>3</v>
      </c>
      <c r="C32" s="13"/>
      <c r="D32" s="14" t="s">
        <v>40</v>
      </c>
      <c r="E32" s="14"/>
      <c r="F32" s="14"/>
      <c r="G32" s="14"/>
      <c r="H32" s="14"/>
      <c r="I32" s="14"/>
      <c r="J32" s="45">
        <v>-194</v>
      </c>
      <c r="K32" s="35"/>
      <c r="L32" s="46">
        <v>-91.6</v>
      </c>
      <c r="M32" s="35"/>
      <c r="N32" s="46">
        <v>189</v>
      </c>
      <c r="O32" s="35"/>
      <c r="P32" s="46">
        <f>P27*P29</f>
        <v>1043.6524000000002</v>
      </c>
      <c r="Q32" s="35"/>
      <c r="R32" s="46">
        <f>R27*R29</f>
        <v>2720</v>
      </c>
      <c r="S32" s="35"/>
      <c r="T32" s="46">
        <f>T27*T29</f>
        <v>3715.8</v>
      </c>
      <c r="U32" s="35"/>
      <c r="V32" s="46">
        <f>V27*V29</f>
        <v>3997.4</v>
      </c>
      <c r="W32" s="35"/>
      <c r="X32" s="46">
        <f>X27*X29</f>
        <v>4153.6000000000004</v>
      </c>
    </row>
    <row r="33" spans="2:24" x14ac:dyDescent="0.35">
      <c r="B33" s="14"/>
      <c r="C33" s="14"/>
      <c r="D33" s="14"/>
      <c r="E33" s="14"/>
      <c r="F33" s="14"/>
      <c r="G33" s="14"/>
      <c r="H33" s="14"/>
      <c r="I33" s="1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2:24" x14ac:dyDescent="0.35">
      <c r="B34" s="13" t="s">
        <v>1</v>
      </c>
      <c r="C34" s="14"/>
      <c r="D34" s="14" t="s">
        <v>40</v>
      </c>
      <c r="E34" s="14"/>
      <c r="F34" s="14"/>
      <c r="G34" s="14"/>
      <c r="H34" s="14"/>
      <c r="I34" s="14"/>
      <c r="J34" s="46">
        <f>J32/(1+G19)</f>
        <v>-180.74705965438193</v>
      </c>
      <c r="K34" s="35"/>
      <c r="L34" s="46">
        <f>L32/(1+G19)^2</f>
        <v>-79.512332898059029</v>
      </c>
      <c r="M34" s="35"/>
      <c r="N34" s="46">
        <f>N32/(1+G19)^3</f>
        <v>152.85172260407646</v>
      </c>
      <c r="O34" s="35"/>
      <c r="P34" s="46">
        <f>P32/(1+G19)^4</f>
        <v>786.3826454928618</v>
      </c>
      <c r="Q34" s="35"/>
      <c r="R34" s="46">
        <f>R32/(1+G19)^5</f>
        <v>1909.4859164948195</v>
      </c>
      <c r="S34" s="35"/>
      <c r="T34" s="46">
        <f>T32/(1+G19)^6</f>
        <v>2430.353219032278</v>
      </c>
      <c r="U34" s="35"/>
      <c r="V34" s="46">
        <f>V32/(1+G19)^7</f>
        <v>2435.9265326320437</v>
      </c>
      <c r="W34" s="35"/>
      <c r="X34" s="46">
        <f>(X32/(G19-G20))/(1+G19)^7</f>
        <v>43398.070155033245</v>
      </c>
    </row>
    <row r="36" spans="2:24" ht="15" thickBot="1" x14ac:dyDescent="0.4"/>
    <row r="37" spans="2:24" x14ac:dyDescent="0.35">
      <c r="B37" s="18" t="s">
        <v>32</v>
      </c>
      <c r="C37" s="19"/>
      <c r="D37" s="19"/>
      <c r="E37" s="19"/>
      <c r="F37" s="19"/>
      <c r="G37" s="19"/>
      <c r="H37" s="19"/>
      <c r="I37" s="19"/>
      <c r="J37" s="49">
        <f>SUM(G34:X34)*1000000-E8*1000000</f>
        <v>42633610798.736885</v>
      </c>
    </row>
    <row r="38" spans="2:24" x14ac:dyDescent="0.35">
      <c r="B38" s="20"/>
      <c r="C38" s="21"/>
      <c r="D38" s="21"/>
      <c r="E38" s="21"/>
      <c r="F38" s="21"/>
      <c r="G38" s="21"/>
      <c r="H38" s="21"/>
      <c r="I38" s="21"/>
      <c r="J38" s="41"/>
    </row>
    <row r="39" spans="2:24" x14ac:dyDescent="0.35">
      <c r="B39" s="23" t="s">
        <v>8</v>
      </c>
      <c r="C39" s="21"/>
      <c r="D39" s="21"/>
      <c r="E39" s="21"/>
      <c r="F39" s="21"/>
      <c r="G39" s="21"/>
      <c r="H39" s="21"/>
      <c r="I39" s="21"/>
      <c r="J39" s="48">
        <f>F31*F30</f>
        <v>58671025000</v>
      </c>
    </row>
    <row r="40" spans="2:24" x14ac:dyDescent="0.35">
      <c r="B40" s="20"/>
      <c r="C40" s="21"/>
      <c r="D40" s="21"/>
      <c r="E40" s="21"/>
      <c r="F40" s="21"/>
      <c r="G40" s="21"/>
      <c r="H40" s="21"/>
      <c r="I40" s="21"/>
      <c r="J40" s="22"/>
    </row>
    <row r="41" spans="2:24" ht="15" thickBot="1" x14ac:dyDescent="0.4">
      <c r="B41" s="42" t="s">
        <v>34</v>
      </c>
      <c r="C41" s="43"/>
      <c r="D41" s="43"/>
      <c r="E41" s="43"/>
      <c r="F41" s="43"/>
      <c r="G41" s="43"/>
      <c r="H41" s="43"/>
      <c r="I41" s="43"/>
      <c r="J41" s="44">
        <f>(J39/J37-1)*-1</f>
        <v>-0.37616833059184041</v>
      </c>
    </row>
    <row r="42" spans="2:24" x14ac:dyDescent="0.35">
      <c r="B42" s="31"/>
      <c r="C42" s="32"/>
      <c r="D42" s="32"/>
      <c r="E42" s="32"/>
      <c r="F42" s="32"/>
      <c r="G42" s="32"/>
      <c r="H42" s="32"/>
      <c r="I42" s="32"/>
      <c r="J42" s="40"/>
    </row>
    <row r="43" spans="2:24" ht="15" thickBot="1" x14ac:dyDescent="0.4">
      <c r="B43" s="33" t="s">
        <v>33</v>
      </c>
      <c r="C43" s="34"/>
      <c r="D43" s="34"/>
      <c r="E43" s="34"/>
      <c r="F43" s="34"/>
      <c r="G43" s="34"/>
      <c r="H43" s="34"/>
      <c r="I43" s="34"/>
      <c r="J43" s="47">
        <f>J37/F30</f>
        <v>191.61173392690736</v>
      </c>
    </row>
    <row r="44" spans="2:24" x14ac:dyDescent="0.35">
      <c r="B4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2022-08-20T06:11:57Z</dcterms:modified>
</cp:coreProperties>
</file>