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4133A400-CDAB-49C0-B784-DF92A9C4FB7B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3" l="1"/>
  <c r="X32" i="3" l="1"/>
  <c r="V32" i="3"/>
  <c r="R32" i="3"/>
  <c r="L29" i="3" l="1"/>
  <c r="J29" i="3"/>
  <c r="N29" i="3" l="1"/>
  <c r="K7" i="3"/>
  <c r="K13" i="3"/>
  <c r="E14" i="3" s="1"/>
  <c r="J39" i="3"/>
  <c r="E6" i="3" s="1"/>
  <c r="G19" i="3" l="1"/>
  <c r="P34" i="3" s="1"/>
  <c r="R34" i="3" l="1"/>
  <c r="X34" i="3"/>
  <c r="V34" i="3"/>
  <c r="J34" i="3"/>
  <c r="N34" i="3"/>
  <c r="L34" i="3"/>
  <c r="T32" i="3"/>
  <c r="T34" i="3" s="1"/>
  <c r="J37" i="3" l="1"/>
  <c r="J43" i="3" s="1"/>
  <c r="J41" i="3" l="1"/>
</calcChain>
</file>

<file path=xl/sharedStrings.xml><?xml version="1.0" encoding="utf-8"?>
<sst xmlns="http://schemas.openxmlformats.org/spreadsheetml/2006/main" count="51" uniqueCount="48">
  <si>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</si>
  <si>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</si>
  <si>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</si>
  <si>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</si>
  <si>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</si>
  <si>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</si>
  <si>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</si>
  <si>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</si>
  <si>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</si>
  <si>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</si>
  <si>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</si>
  <si>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</si>
  <si>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</si>
  <si>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</si>
  <si>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</si>
  <si>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</si>
  <si>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</si>
  <si>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</si>
  <si>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</si>
  <si>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</si>
  <si>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</si>
  <si>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</si>
  <si>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</si>
  <si>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</si>
  <si>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</si>
  <si>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</si>
  <si>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Wachstumsabschlag (2027ff.)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</si>
  <si>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</si>
  <si>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</si>
  <si>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</si>
  <si>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</si>
  <si>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</si>
  <si>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</si>
  <si>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</si>
  <si>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</si>
  <si>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</si>
  <si>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</si>
  <si>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</si>
  <si>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2026e</t>
  </si>
  <si>
    <t>Eigenkapital</t>
  </si>
  <si>
    <t>(in Mio.)</t>
  </si>
  <si>
    <t>(in %)</t>
  </si>
  <si>
    <t>2027e</t>
  </si>
  <si>
    <t>2028e</t>
  </si>
  <si>
    <t>2029e</t>
  </si>
  <si>
    <t>DCF-Verfahren für Ametek:</t>
  </si>
  <si>
    <t xml:space="preserve"> </t>
  </si>
  <si>
    <t>(Stand 17.09.22)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</si>
</sst>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2" fillId="0" borderId="8" xfId="1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2" fillId="0" borderId="3" xfId="1" applyNumberFormat="1" applyFont="1" applyBorder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8" fontId="0" fillId="3" borderId="0" xfId="0" applyNumberFormat="1" applyFill="1"/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686349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workbookViewId="0">
      <selection activeCell="D31" sqref="D31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2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45</v>
      </c>
    </row>
    <row r="3" spans="2:16" x14ac:dyDescent="0.25">
      <c r="F3" s="2" t="s">
        <v>16</v>
      </c>
      <c r="J3" s="8"/>
      <c r="L3" s="2" t="s">
        <v>28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2.5000000000000001E-2</v>
      </c>
      <c r="L5" s="2" t="s">
        <v>31</v>
      </c>
    </row>
    <row r="6" spans="2:16" x14ac:dyDescent="0.25">
      <c r="B6" s="8" t="s">
        <v>39</v>
      </c>
      <c r="C6" s="8"/>
      <c r="D6" s="8"/>
      <c r="E6" s="28">
        <f>J39/1000000</f>
        <v>27691.56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5.4000000000000006E-2</v>
      </c>
      <c r="O7" s="2"/>
    </row>
    <row r="8" spans="2:16" x14ac:dyDescent="0.25">
      <c r="B8" s="8" t="s">
        <v>27</v>
      </c>
      <c r="C8" s="8"/>
      <c r="D8" s="8"/>
      <c r="E8" s="4">
        <v>2720.7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29</v>
      </c>
      <c r="O9" s="2"/>
      <c r="P9" s="2"/>
    </row>
    <row r="10" spans="2:16" x14ac:dyDescent="0.25">
      <c r="B10" s="8" t="s">
        <v>10</v>
      </c>
      <c r="C10" s="8"/>
      <c r="D10" s="8"/>
      <c r="E10" s="6">
        <v>0.05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37</v>
      </c>
      <c r="K11" s="29">
        <v>1.2</v>
      </c>
      <c r="L11" s="2" t="s">
        <v>30</v>
      </c>
      <c r="O11" s="2"/>
      <c r="P11" s="2"/>
    </row>
    <row r="12" spans="2:16" x14ac:dyDescent="0.25">
      <c r="B12" s="8" t="s">
        <v>9</v>
      </c>
      <c r="C12" s="8"/>
      <c r="D12" s="8"/>
      <c r="E12" s="6">
        <v>0.2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7.9000000000000015E-2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7.9000000000000015E-2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7.5511035352190226E-2</v>
      </c>
      <c r="O19" s="2"/>
      <c r="P19" s="2"/>
    </row>
    <row r="20" spans="2:24" x14ac:dyDescent="0.25">
      <c r="B20" s="9" t="s">
        <v>26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46</v>
      </c>
      <c r="I25" s="11"/>
      <c r="J25" s="11"/>
      <c r="K25" s="12" t="s">
        <v>6</v>
      </c>
      <c r="L25" s="11"/>
      <c r="M25" s="12" t="s">
        <v>24</v>
      </c>
      <c r="N25" s="11"/>
      <c r="O25" s="12" t="s">
        <v>25</v>
      </c>
      <c r="P25" s="11"/>
      <c r="Q25" s="12" t="s">
        <v>38</v>
      </c>
      <c r="R25" s="11"/>
      <c r="S25" s="12" t="s">
        <v>42</v>
      </c>
      <c r="T25" s="11"/>
      <c r="U25" s="12" t="s">
        <v>43</v>
      </c>
      <c r="V25" s="11"/>
      <c r="W25" s="12" t="s">
        <v>44</v>
      </c>
      <c r="X25" s="11"/>
    </row>
    <row r="26" spans="2:24" x14ac:dyDescent="0.2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25">
      <c r="B27" s="14" t="s">
        <v>35</v>
      </c>
      <c r="C27" s="14"/>
      <c r="D27" s="14" t="s">
        <v>40</v>
      </c>
      <c r="E27" s="14"/>
      <c r="F27" s="14"/>
      <c r="G27" s="14"/>
      <c r="H27" s="14"/>
      <c r="I27" s="14"/>
      <c r="J27" s="45">
        <v>6055.58</v>
      </c>
      <c r="K27" s="45"/>
      <c r="L27" s="45">
        <v>6341.43</v>
      </c>
      <c r="M27" s="45"/>
      <c r="N27" s="45">
        <v>6794.41</v>
      </c>
      <c r="O27" s="36"/>
      <c r="P27" s="46">
        <v>7340</v>
      </c>
      <c r="Q27" s="36"/>
      <c r="R27" s="45">
        <v>8000</v>
      </c>
      <c r="S27" s="36"/>
      <c r="T27" s="45">
        <v>8700</v>
      </c>
      <c r="U27" s="36"/>
      <c r="V27" s="45">
        <v>9300</v>
      </c>
      <c r="W27" s="36"/>
      <c r="X27" s="45">
        <v>10000</v>
      </c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25">
      <c r="B29" s="13" t="s">
        <v>36</v>
      </c>
      <c r="C29" s="13"/>
      <c r="D29" s="14" t="s">
        <v>41</v>
      </c>
      <c r="E29" s="14"/>
      <c r="F29" s="14"/>
      <c r="G29" s="14"/>
      <c r="H29" s="14"/>
      <c r="I29" s="14"/>
      <c r="J29" s="37">
        <f>J32/J27</f>
        <v>0.19150931867797966</v>
      </c>
      <c r="K29" s="37"/>
      <c r="L29" s="37">
        <f t="shared" ref="L29:N29" si="0">L32/L27</f>
        <v>0.2330562664887888</v>
      </c>
      <c r="M29" s="37"/>
      <c r="N29" s="37">
        <f t="shared" si="0"/>
        <v>0.22733688429164561</v>
      </c>
      <c r="O29" s="37"/>
      <c r="P29" s="37">
        <v>0.24</v>
      </c>
      <c r="Q29" s="37"/>
      <c r="R29" s="37">
        <v>0.25</v>
      </c>
      <c r="S29" s="37"/>
      <c r="T29" s="37">
        <v>0.25</v>
      </c>
      <c r="U29" s="37"/>
      <c r="V29" s="37">
        <v>0.25</v>
      </c>
      <c r="W29" s="37"/>
      <c r="X29" s="37">
        <v>0.25</v>
      </c>
    </row>
    <row r="30" spans="2:24" x14ac:dyDescent="0.25">
      <c r="B30" s="13" t="s">
        <v>2</v>
      </c>
      <c r="C30" s="13"/>
      <c r="D30" s="14"/>
      <c r="E30" s="14"/>
      <c r="F30" s="15">
        <v>232800000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x14ac:dyDescent="0.25">
      <c r="B31" s="13" t="s">
        <v>7</v>
      </c>
      <c r="C31" s="13"/>
      <c r="D31" s="14" t="s">
        <v>47</v>
      </c>
      <c r="E31" s="14"/>
      <c r="F31" s="45">
        <v>118.95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x14ac:dyDescent="0.25">
      <c r="B32" s="13" t="s">
        <v>3</v>
      </c>
      <c r="C32" s="13"/>
      <c r="D32" s="41" t="s">
        <v>40</v>
      </c>
      <c r="E32" s="14"/>
      <c r="F32" s="14"/>
      <c r="G32" s="14"/>
      <c r="H32" s="14"/>
      <c r="I32" s="14"/>
      <c r="J32" s="45">
        <v>1159.7</v>
      </c>
      <c r="K32" s="34"/>
      <c r="L32" s="41">
        <v>1477.91</v>
      </c>
      <c r="M32" s="34"/>
      <c r="N32" s="41">
        <v>1544.62</v>
      </c>
      <c r="O32" s="34"/>
      <c r="P32" s="41">
        <f>P27*P29</f>
        <v>1761.6</v>
      </c>
      <c r="Q32" s="34"/>
      <c r="R32" s="41">
        <f>R27*R29</f>
        <v>2000</v>
      </c>
      <c r="S32" s="34"/>
      <c r="T32" s="41">
        <f>T27*T29</f>
        <v>2175</v>
      </c>
      <c r="U32" s="34"/>
      <c r="V32" s="41">
        <f>V27*V29</f>
        <v>2325</v>
      </c>
      <c r="W32" s="34"/>
      <c r="X32" s="41">
        <f>X27*X29</f>
        <v>2500</v>
      </c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x14ac:dyDescent="0.25">
      <c r="B34" s="13" t="s">
        <v>1</v>
      </c>
      <c r="C34" s="14"/>
      <c r="D34" s="14" t="s">
        <v>40</v>
      </c>
      <c r="E34" s="14"/>
      <c r="F34" s="14"/>
      <c r="G34" s="14"/>
      <c r="H34" s="14"/>
      <c r="I34" s="14"/>
      <c r="J34" s="41">
        <f>J32/(1+G19)</f>
        <v>1078.2781039715144</v>
      </c>
      <c r="K34" s="34"/>
      <c r="L34" s="41">
        <f>L32/(1+G19)^2</f>
        <v>1277.6686715238213</v>
      </c>
      <c r="M34" s="34"/>
      <c r="N34" s="41">
        <f>N32/(1+G19)^3</f>
        <v>1241.5866701608593</v>
      </c>
      <c r="O34" s="34"/>
      <c r="P34" s="41">
        <f>P32/(1+G19)^4</f>
        <v>1316.5817119692867</v>
      </c>
      <c r="Q34" s="34"/>
      <c r="R34" s="41">
        <f>R32/(1+G19)^5</f>
        <v>1389.8106694512715</v>
      </c>
      <c r="S34" s="34"/>
      <c r="T34" s="41">
        <f>T32/(1+G19)^6</f>
        <v>1405.3032031729213</v>
      </c>
      <c r="U34" s="34"/>
      <c r="V34" s="41">
        <f>V32/(1+G19)^7</f>
        <v>1396.7505828229714</v>
      </c>
      <c r="W34" s="34"/>
      <c r="X34" s="41">
        <f>(X32/(G19-G20))/(1+G19)^7</f>
        <v>27055.56359366691</v>
      </c>
    </row>
    <row r="36" spans="2:24" ht="15.75" thickBot="1" x14ac:dyDescent="0.3"/>
    <row r="37" spans="2:24" x14ac:dyDescent="0.25">
      <c r="B37" s="18" t="s">
        <v>32</v>
      </c>
      <c r="C37" s="19"/>
      <c r="D37" s="19"/>
      <c r="E37" s="19"/>
      <c r="F37" s="19"/>
      <c r="G37" s="19"/>
      <c r="H37" s="19"/>
      <c r="I37" s="19"/>
      <c r="J37" s="44">
        <f>SUM(G34:X34)*1000000-E8*1000000</f>
        <v>33440843206.739563</v>
      </c>
    </row>
    <row r="38" spans="2:24" x14ac:dyDescent="0.25">
      <c r="B38" s="20"/>
      <c r="J38" s="40"/>
    </row>
    <row r="39" spans="2:24" x14ac:dyDescent="0.25">
      <c r="B39" s="22" t="s">
        <v>8</v>
      </c>
      <c r="J39" s="43">
        <f>F31*F30</f>
        <v>27691560000</v>
      </c>
    </row>
    <row r="40" spans="2:24" x14ac:dyDescent="0.25">
      <c r="B40" s="20"/>
      <c r="J40" s="21"/>
    </row>
    <row r="41" spans="2:24" ht="15.75" thickBot="1" x14ac:dyDescent="0.3">
      <c r="B41" s="47" t="s">
        <v>34</v>
      </c>
      <c r="C41" s="48"/>
      <c r="D41" s="48"/>
      <c r="E41" s="48"/>
      <c r="F41" s="48"/>
      <c r="G41" s="48"/>
      <c r="H41" s="48"/>
      <c r="I41" s="48"/>
      <c r="J41" s="49">
        <f>(J39/J37-1)*-1</f>
        <v>0.17192399040885642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33</v>
      </c>
      <c r="C43" s="33"/>
      <c r="D43" s="33"/>
      <c r="E43" s="33"/>
      <c r="F43" s="33"/>
      <c r="G43" s="33"/>
      <c r="H43" s="33"/>
      <c r="I43" s="33"/>
      <c r="J43" s="42">
        <f>J37/F30</f>
        <v>143.64623370592597</v>
      </c>
    </row>
    <row r="44" spans="2:24" x14ac:dyDescent="0.2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2022-09-17T03:45:41Z</dcterms:modified>
</cp:coreProperties>
</file>