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985CF580-0C2D-4505-BDD0-58CA251A5CF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2" i="3" l="1"/>
  <c r="V32" i="3"/>
  <c r="R32" i="3"/>
  <c r="L29" i="3" l="1"/>
  <c r="J29" i="3"/>
  <c r="P29" i="3" l="1"/>
  <c r="N29" i="3"/>
  <c r="K7" i="3"/>
  <c r="K13" i="3"/>
  <c r="E14" i="3" s="1"/>
  <c r="J39" i="3"/>
  <c r="E6" i="3" s="1"/>
  <c r="G19" i="3" l="1"/>
  <c r="T34" i="3" l="1"/>
  <c r="R34" i="3"/>
  <c r="P34" i="3"/>
  <c r="X34" i="3"/>
  <c r="V34" i="3"/>
  <c r="J34" i="3"/>
  <c r="N34" i="3"/>
  <c r="L34" i="3"/>
  <c r="T32" i="3"/>
  <c r="J37" i="3" l="1"/>
  <c r="J43" i="3" s="1"/>
  <c r="J41" i="3" l="1"/>
</calcChain>
</file>

<file path=xl/sharedStrings.xml><?xml version="1.0" encoding="utf-8"?>
<sst xmlns="http://schemas.openxmlformats.org/spreadsheetml/2006/main" count="51" uniqueCount="48">
  <si>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</si>
  <si>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</si>
  <si>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</si>
  <si>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</si>
  <si>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</si>
  <si>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</si>
  <si>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</si>
  <si>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</si>
  <si>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</si>
  <si>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</si>
  <si>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</si>
  <si>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</si>
  <si>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</si>
  <si>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</si>
  <si>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</si>
  <si>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</si>
  <si>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</si>
  <si>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</si>
  <si>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</si>
  <si>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</si>
  <si>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</si>
  <si>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</si>
  <si>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</si>
  <si>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</si>
  <si>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</si>
  <si>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</si>
  <si>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Wachstumsabschlag (2027ff.)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</si>
  <si>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</si>
  <si>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</si>
  <si>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</si>
  <si>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</si>
  <si>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</si>
  <si>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</si>
  <si>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</si>
  <si>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</si>
  <si>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</si>
  <si>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</si>
  <si>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</si>
  <si>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2026e</t>
  </si>
  <si>
    <t>Eigenkapital</t>
  </si>
  <si>
    <t>(in Mio.)</t>
  </si>
  <si>
    <t>(in %)</t>
  </si>
  <si>
    <t>2022e</t>
  </si>
  <si>
    <t>2027e</t>
  </si>
  <si>
    <t>2028e</t>
  </si>
  <si>
    <t>2029e</t>
  </si>
  <si>
    <t>DCF-Verfahren für Thermo Fisher:</t>
  </si>
  <si>
    <t>(Stand 03.09.22)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</si>
</sst>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2" fillId="0" borderId="8" xfId="1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8" fontId="0" fillId="3" borderId="0" xfId="0" applyNumberForma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0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2.7109375" style="2" bestFit="1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46</v>
      </c>
    </row>
    <row r="3" spans="2:16" x14ac:dyDescent="0.25">
      <c r="F3" s="2" t="s">
        <v>16</v>
      </c>
      <c r="J3" s="8"/>
      <c r="L3" s="2" t="s">
        <v>28</v>
      </c>
    </row>
    <row r="4" spans="2:16" x14ac:dyDescent="0.25">
      <c r="B4" s="24" t="s">
        <v>11</v>
      </c>
      <c r="O4" s="2"/>
      <c r="P4" s="2"/>
    </row>
    <row r="5" spans="2:16" x14ac:dyDescent="0.25">
      <c r="J5" s="2" t="s">
        <v>12</v>
      </c>
      <c r="K5" s="6">
        <v>2.5000000000000001E-2</v>
      </c>
      <c r="L5" s="2" t="s">
        <v>31</v>
      </c>
    </row>
    <row r="6" spans="2:16" x14ac:dyDescent="0.25">
      <c r="B6" s="8" t="s">
        <v>39</v>
      </c>
      <c r="C6" s="8"/>
      <c r="D6" s="8"/>
      <c r="E6" s="29">
        <f>J39/1000000</f>
        <v>215789.34999999998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5">
        <f>(K9-K5)*K11</f>
        <v>5.850000000000001E-2</v>
      </c>
      <c r="O7" s="2"/>
    </row>
    <row r="8" spans="2:16" x14ac:dyDescent="0.25">
      <c r="B8" s="8" t="s">
        <v>27</v>
      </c>
      <c r="C8" s="8"/>
      <c r="D8" s="8"/>
      <c r="E8" s="4">
        <v>36339</v>
      </c>
      <c r="F8" s="2" t="s">
        <v>18</v>
      </c>
      <c r="O8" s="2"/>
    </row>
    <row r="9" spans="2:16" x14ac:dyDescent="0.25">
      <c r="B9" s="8"/>
      <c r="C9" s="8"/>
      <c r="D9" s="8"/>
      <c r="G9" s="39"/>
      <c r="J9" s="2" t="s">
        <v>14</v>
      </c>
      <c r="K9" s="6">
        <v>7.0000000000000007E-2</v>
      </c>
      <c r="L9" s="2" t="s">
        <v>29</v>
      </c>
      <c r="O9" s="2"/>
      <c r="P9" s="2"/>
    </row>
    <row r="10" spans="2:16" x14ac:dyDescent="0.2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37</v>
      </c>
      <c r="K11" s="30">
        <v>1.3</v>
      </c>
      <c r="L11" s="2" t="s">
        <v>30</v>
      </c>
      <c r="O11" s="2"/>
      <c r="P11" s="2"/>
    </row>
    <row r="12" spans="2:16" x14ac:dyDescent="0.25">
      <c r="B12" s="8" t="s">
        <v>9</v>
      </c>
      <c r="C12" s="8"/>
      <c r="D12" s="8"/>
      <c r="E12" s="6">
        <v>0.12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6">
        <f>K5+(K9-K5)*K11</f>
        <v>8.3500000000000019E-2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8.3500000000000019E-2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8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7">
        <f>E14*(E6/(E6+E8))+E10*(E8/(E6+E8))*(1-E12)</f>
        <v>7.5270235675599359E-2</v>
      </c>
      <c r="O19" s="2"/>
      <c r="P19" s="2"/>
    </row>
    <row r="20" spans="2:24" x14ac:dyDescent="0.25">
      <c r="B20" s="9" t="s">
        <v>26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42</v>
      </c>
      <c r="I25" s="11"/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12" t="s">
        <v>38</v>
      </c>
      <c r="R25" s="11"/>
      <c r="S25" s="12" t="s">
        <v>43</v>
      </c>
      <c r="T25" s="11"/>
      <c r="U25" s="12" t="s">
        <v>44</v>
      </c>
      <c r="V25" s="11"/>
      <c r="W25" s="12" t="s">
        <v>45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6" customFormat="1" x14ac:dyDescent="0.25">
      <c r="B27" s="14" t="s">
        <v>35</v>
      </c>
      <c r="C27" s="14"/>
      <c r="D27" s="14" t="s">
        <v>40</v>
      </c>
      <c r="E27" s="14"/>
      <c r="F27" s="14"/>
      <c r="G27" s="14"/>
      <c r="H27" s="14"/>
      <c r="I27" s="14"/>
      <c r="J27" s="49">
        <v>43209.97</v>
      </c>
      <c r="K27" s="37"/>
      <c r="L27" s="50">
        <v>44478.63</v>
      </c>
      <c r="M27" s="37"/>
      <c r="N27" s="50">
        <v>48206.71</v>
      </c>
      <c r="O27" s="37"/>
      <c r="P27" s="50">
        <v>52259.42</v>
      </c>
      <c r="Q27" s="37"/>
      <c r="R27" s="49">
        <v>56700</v>
      </c>
      <c r="S27" s="37"/>
      <c r="T27" s="49">
        <v>61650</v>
      </c>
      <c r="U27" s="37"/>
      <c r="V27" s="49">
        <v>65000</v>
      </c>
      <c r="W27" s="37"/>
      <c r="X27" s="49">
        <v>72000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36</v>
      </c>
      <c r="C29" s="13"/>
      <c r="D29" s="14" t="s">
        <v>41</v>
      </c>
      <c r="E29" s="14"/>
      <c r="F29" s="14"/>
      <c r="G29" s="14"/>
      <c r="H29" s="14"/>
      <c r="I29" s="14"/>
      <c r="J29" s="38">
        <f>J32/J27</f>
        <v>0.16405380517505566</v>
      </c>
      <c r="K29" s="38"/>
      <c r="L29" s="38">
        <f t="shared" ref="L29:P29" si="0">L32/L27</f>
        <v>0.18413606714055716</v>
      </c>
      <c r="M29" s="38"/>
      <c r="N29" s="38">
        <f t="shared" si="0"/>
        <v>0.20631443216099998</v>
      </c>
      <c r="O29" s="38"/>
      <c r="P29" s="38">
        <f t="shared" si="0"/>
        <v>0.22066069619601597</v>
      </c>
      <c r="Q29" s="38"/>
      <c r="R29" s="38">
        <v>0.22</v>
      </c>
      <c r="S29" s="38"/>
      <c r="T29" s="38">
        <v>0.22</v>
      </c>
      <c r="U29" s="38"/>
      <c r="V29" s="38">
        <v>0.22</v>
      </c>
      <c r="W29" s="38"/>
      <c r="X29" s="38">
        <v>0.22</v>
      </c>
    </row>
    <row r="30" spans="2:24" x14ac:dyDescent="0.25">
      <c r="B30" s="13" t="s">
        <v>2</v>
      </c>
      <c r="C30" s="13"/>
      <c r="D30" s="14"/>
      <c r="E30" s="14"/>
      <c r="F30" s="15">
        <v>397000000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25">
      <c r="B31" s="13" t="s">
        <v>7</v>
      </c>
      <c r="C31" s="13"/>
      <c r="D31" s="14" t="s">
        <v>47</v>
      </c>
      <c r="E31" s="14"/>
      <c r="F31" s="49">
        <v>543.54999999999995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25">
      <c r="B32" s="13" t="s">
        <v>3</v>
      </c>
      <c r="C32" s="13"/>
      <c r="D32" s="45" t="s">
        <v>40</v>
      </c>
      <c r="E32" s="14"/>
      <c r="F32" s="14"/>
      <c r="G32" s="14"/>
      <c r="H32" s="14"/>
      <c r="I32" s="14"/>
      <c r="J32" s="49">
        <v>7088.76</v>
      </c>
      <c r="K32" s="35"/>
      <c r="L32" s="45">
        <v>8190.12</v>
      </c>
      <c r="M32" s="35"/>
      <c r="N32" s="45">
        <v>9945.74</v>
      </c>
      <c r="O32" s="35"/>
      <c r="P32" s="45">
        <v>11531.6</v>
      </c>
      <c r="Q32" s="35"/>
      <c r="R32" s="45">
        <f>R27*R29</f>
        <v>12474</v>
      </c>
      <c r="S32" s="35"/>
      <c r="T32" s="45">
        <f>T27*T29</f>
        <v>13563</v>
      </c>
      <c r="U32" s="35"/>
      <c r="V32" s="45">
        <f>V27*V29</f>
        <v>14300</v>
      </c>
      <c r="W32" s="35"/>
      <c r="X32" s="45">
        <f>X27*X29</f>
        <v>15840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2:24" x14ac:dyDescent="0.25">
      <c r="B34" s="13" t="s">
        <v>1</v>
      </c>
      <c r="C34" s="14"/>
      <c r="D34" s="14" t="s">
        <v>40</v>
      </c>
      <c r="E34" s="14"/>
      <c r="F34" s="14"/>
      <c r="G34" s="14"/>
      <c r="H34" s="14"/>
      <c r="I34" s="14"/>
      <c r="J34" s="45">
        <f>J32/(1+G19)</f>
        <v>6592.5381032667428</v>
      </c>
      <c r="K34" s="35"/>
      <c r="L34" s="45">
        <f>L32/(1+G19)^2</f>
        <v>7083.6160988822803</v>
      </c>
      <c r="M34" s="35"/>
      <c r="N34" s="45">
        <f>N32/(1+G19)^3</f>
        <v>7999.8939292786326</v>
      </c>
      <c r="O34" s="35"/>
      <c r="P34" s="45">
        <f>P32/(1+G19)^4</f>
        <v>8626.1910404895425</v>
      </c>
      <c r="Q34" s="35"/>
      <c r="R34" s="45">
        <f>R32/(1+G19)^5</f>
        <v>8677.959479617688</v>
      </c>
      <c r="S34" s="35"/>
      <c r="T34" s="45">
        <f>T32/(1+G19)^6</f>
        <v>8775.0584026895758</v>
      </c>
      <c r="U34" s="35"/>
      <c r="V34" s="45">
        <f>V32/(1+G19)^7</f>
        <v>8604.2429956588221</v>
      </c>
      <c r="W34" s="35"/>
      <c r="X34" s="45">
        <f>(X32/(G19-G20))/(1+G19)^7</f>
        <v>172440.983167625</v>
      </c>
    </row>
    <row r="36" spans="2:24" ht="15.75" thickBot="1" x14ac:dyDescent="0.3"/>
    <row r="37" spans="2:24" x14ac:dyDescent="0.25">
      <c r="B37" s="18" t="s">
        <v>32</v>
      </c>
      <c r="C37" s="19"/>
      <c r="D37" s="19"/>
      <c r="E37" s="19"/>
      <c r="F37" s="19"/>
      <c r="G37" s="19"/>
      <c r="H37" s="19"/>
      <c r="I37" s="19"/>
      <c r="J37" s="48">
        <f>SUM(G34:X34)*1000000-E8*1000000</f>
        <v>192461483217.5083</v>
      </c>
    </row>
    <row r="38" spans="2:24" x14ac:dyDescent="0.25">
      <c r="B38" s="20"/>
      <c r="C38" s="21"/>
      <c r="D38" s="21"/>
      <c r="E38" s="21"/>
      <c r="F38" s="21"/>
      <c r="G38" s="21"/>
      <c r="H38" s="21"/>
      <c r="I38" s="21"/>
      <c r="J38" s="41"/>
    </row>
    <row r="39" spans="2:24" x14ac:dyDescent="0.25">
      <c r="B39" s="23" t="s">
        <v>8</v>
      </c>
      <c r="C39" s="21"/>
      <c r="D39" s="21"/>
      <c r="E39" s="21"/>
      <c r="F39" s="21"/>
      <c r="G39" s="21"/>
      <c r="H39" s="21"/>
      <c r="I39" s="21"/>
      <c r="J39" s="47">
        <f>F31*F30</f>
        <v>215789349999.99997</v>
      </c>
    </row>
    <row r="40" spans="2:24" x14ac:dyDescent="0.25">
      <c r="B40" s="20"/>
      <c r="C40" s="21"/>
      <c r="D40" s="21"/>
      <c r="E40" s="21"/>
      <c r="F40" s="21"/>
      <c r="G40" s="21"/>
      <c r="H40" s="21"/>
      <c r="I40" s="21"/>
      <c r="J40" s="22"/>
    </row>
    <row r="41" spans="2:24" ht="15.75" thickBot="1" x14ac:dyDescent="0.3">
      <c r="B41" s="42" t="s">
        <v>34</v>
      </c>
      <c r="C41" s="43"/>
      <c r="D41" s="43"/>
      <c r="E41" s="43"/>
      <c r="F41" s="43"/>
      <c r="G41" s="43"/>
      <c r="H41" s="43"/>
      <c r="I41" s="43"/>
      <c r="J41" s="44">
        <f>(J39/J37-1)*-1</f>
        <v>-0.12120797570767938</v>
      </c>
    </row>
    <row r="42" spans="2:24" x14ac:dyDescent="0.25">
      <c r="B42" s="31"/>
      <c r="C42" s="32"/>
      <c r="D42" s="32"/>
      <c r="E42" s="32"/>
      <c r="F42" s="32"/>
      <c r="G42" s="32"/>
      <c r="H42" s="32"/>
      <c r="I42" s="32"/>
      <c r="J42" s="40"/>
    </row>
    <row r="43" spans="2:24" ht="15.75" thickBot="1" x14ac:dyDescent="0.3">
      <c r="B43" s="33" t="s">
        <v>33</v>
      </c>
      <c r="C43" s="34"/>
      <c r="D43" s="34"/>
      <c r="E43" s="34"/>
      <c r="F43" s="34"/>
      <c r="G43" s="34"/>
      <c r="H43" s="34"/>
      <c r="I43" s="34"/>
      <c r="J43" s="46">
        <f>J37/F30</f>
        <v>484.78963027080175</v>
      </c>
    </row>
    <row r="44" spans="2:24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2022-09-03T05:45:37Z</dcterms:modified>
</cp:coreProperties>
</file>