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Podcast Vorbereitung/Splunk Investmentserie/"/>
    </mc:Choice>
  </mc:AlternateContent>
  <xr:revisionPtr revIDLastSave="112" documentId="11_218C0BD389E2C193F5880EF1EAEC1C28F6BAE1F5" xr6:coauthVersionLast="47" xr6:coauthVersionMax="47" xr10:uidLastSave="{312F3DF8-B8FB-4BCC-AAEA-E12FFCB46464}"/>
  <bookViews>
    <workbookView xWindow="30795" yWindow="1260" windowWidth="21840" windowHeight="15045" xr2:uid="{00000000-000D-0000-FFFF-FFFF00000000}"/>
  </bookViews>
  <sheets>
    <sheet name="Datad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  <c r="F12" i="1"/>
  <c r="F10" i="1"/>
  <c r="E35" i="1"/>
  <c r="H14" i="1"/>
  <c r="H13" i="1"/>
  <c r="H17" i="1" s="1"/>
  <c r="C26" i="1"/>
  <c r="G25" i="1"/>
  <c r="G26" i="1"/>
  <c r="G13" i="1"/>
  <c r="G14" i="1"/>
  <c r="H11" i="1"/>
  <c r="G11" i="1"/>
  <c r="G10" i="1"/>
  <c r="E14" i="1"/>
  <c r="C10" i="1"/>
  <c r="E10" i="1"/>
  <c r="D14" i="1"/>
  <c r="H10" i="1"/>
  <c r="D10" i="1"/>
  <c r="J35" i="1"/>
  <c r="J26" i="1"/>
  <c r="J14" i="1"/>
  <c r="J18" i="1" s="1"/>
  <c r="J11" i="1"/>
  <c r="J10" i="1"/>
  <c r="H35" i="1"/>
  <c r="H26" i="1"/>
  <c r="H18" i="1"/>
  <c r="D12" i="1"/>
  <c r="D35" i="1" l="1"/>
  <c r="F35" i="1"/>
  <c r="C35" i="1"/>
  <c r="E26" i="1"/>
  <c r="F26" i="1"/>
  <c r="D26" i="1"/>
  <c r="D18" i="1"/>
  <c r="E18" i="1"/>
  <c r="F14" i="1"/>
  <c r="F18" i="1" s="1"/>
  <c r="G18" i="1"/>
  <c r="G28" i="1" l="1"/>
  <c r="G35" i="1"/>
  <c r="G27" i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chris_grca1ny</author>
    <author>tc={A579C6D0-C1BF-4A67-A13A-E10338AAB3EE}</author>
    <author>tc={7E8DFF1F-9046-4465-A9DC-C2EF7DD90455}</author>
    <author>tc={BD6AE28E-EAC5-4397-BC0A-8B9CEC265E42}</author>
    <author>tc={0E5A4A30-538B-43F2-8007-3B30DA697915}</author>
  </authors>
  <commentList>
    <comment ref="H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chris_grca1ny:</t>
        </r>
        <r>
          <rPr>
            <sz val="9"/>
            <color indexed="81"/>
            <rFont val="Segoe UI"/>
            <family val="2"/>
          </rPr>
          <t xml:space="preserve">
Zuvor 86 %
</t>
        </r>
      </text>
    </comment>
    <comment ref="J11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chris_grca1ny:</t>
        </r>
        <r>
          <rPr>
            <sz val="9"/>
            <color indexed="81"/>
            <rFont val="Segoe UI"/>
            <family val="2"/>
          </rPr>
          <t xml:space="preserve">
Zuvor ca. 40 %
</t>
        </r>
      </text>
    </comment>
    <comment ref="F18" authorId="1" shapeId="0" xr:uid="{00000000-0006-0000-0000-000003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Q4 ist grundsätzlich immer stärker als die anderen Quartale, dass die Zahl hier im Q1 23 zurückgeht, ist also nicht verwunderlich.</t>
      </text>
    </comment>
    <comment ref="A23" authorId="2" shapeId="0" xr:uid="{00000000-0006-0000-0000-000004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CAPEX (Gebäude und normale Aussattung; z.B. Büromöbel, Bauten, Maschinen...)</t>
      </text>
    </comment>
    <comment ref="A24" authorId="3" shapeId="0" xr:uid="{00000000-0006-0000-0000-000005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Softwarekosten, die längerfristig dem Betrieb dienen.</t>
      </text>
    </comment>
    <comment ref="A33" authorId="4" shapeId="0" xr:uid="{00000000-0006-0000-0000-000006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Aktienrückkäufen</t>
      </text>
    </comment>
  </commentList>
</comments>
</file>

<file path=xl/sharedStrings.xml><?xml version="1.0" encoding="utf-8"?>
<sst xmlns="http://schemas.openxmlformats.org/spreadsheetml/2006/main" count="50" uniqueCount="41">
  <si>
    <t>Q1</t>
  </si>
  <si>
    <t>Q2</t>
  </si>
  <si>
    <t>Q3</t>
  </si>
  <si>
    <t>Q4</t>
  </si>
  <si>
    <t>Sales &amp; Marketing</t>
  </si>
  <si>
    <t>Wachstum YoY in %</t>
  </si>
  <si>
    <t>Operativer Cashflow</t>
  </si>
  <si>
    <t>Free Cashflow</t>
  </si>
  <si>
    <t>Wachstum Yoy %</t>
  </si>
  <si>
    <t xml:space="preserve">Operativer Gewinn </t>
  </si>
  <si>
    <t>Zielwert</t>
  </si>
  <si>
    <t>&gt;60 %</t>
  </si>
  <si>
    <t>&gt;0,5</t>
  </si>
  <si>
    <t>tendenz zu 0</t>
  </si>
  <si>
    <t>profitabel</t>
  </si>
  <si>
    <t>&gt;70 %</t>
  </si>
  <si>
    <t>Gesamtumsatz</t>
  </si>
  <si>
    <t>Free Cashflow Marge</t>
  </si>
  <si>
    <t>Wachstum absolut YoY</t>
  </si>
  <si>
    <t>Magic Number "Cloud"</t>
  </si>
  <si>
    <t>&gt;0,4</t>
  </si>
  <si>
    <t xml:space="preserve">S&amp;M im Verhältnis zum Cloudwachstum </t>
  </si>
  <si>
    <t>FY</t>
  </si>
  <si>
    <t>Net Retention Rate (Cloud)</t>
  </si>
  <si>
    <t>&gt;125 %</t>
  </si>
  <si>
    <t>&gt;20 %</t>
  </si>
  <si>
    <t xml:space="preserve">Die Tabellenübersicht zur Podcastserie! </t>
  </si>
  <si>
    <t>Share Based Comp.</t>
  </si>
  <si>
    <t>Purchases of Property and equipment</t>
  </si>
  <si>
    <t>Capitalized Software development</t>
  </si>
  <si>
    <t xml:space="preserve">Repurchases of common stock </t>
  </si>
  <si>
    <t>Bereinigtes EBIT (um Aktienvergütungen)</t>
  </si>
  <si>
    <t>-</t>
  </si>
  <si>
    <t>Bruttomarge (Cloud)</t>
  </si>
  <si>
    <t>Wachstum QoQ in %</t>
  </si>
  <si>
    <t>Waschsum absolut QoQ</t>
  </si>
  <si>
    <t>KUV</t>
  </si>
  <si>
    <t>Elastic N.V.</t>
  </si>
  <si>
    <t>Bruttogewinn</t>
  </si>
  <si>
    <t>Wachstum YoY % operativer Cashflow</t>
  </si>
  <si>
    <t>Kontrollliste für das Datadog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</si>
</sst>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8" formatCode="[Green]#,##0\ _$;\-#,##0\ _$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9" fontId="0" fillId="0" borderId="0" xfId="2" applyFont="1" applyAlignment="1">
      <alignment horizontal="left"/>
    </xf>
    <xf numFmtId="10" fontId="0" fillId="0" borderId="0" xfId="2" applyNumberFormat="1" applyFont="1" applyAlignment="1">
      <alignment horizontal="left"/>
    </xf>
    <xf numFmtId="10" fontId="0" fillId="2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168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0" fontId="0" fillId="3" borderId="0" xfId="2" applyNumberFormat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1" fillId="0" borderId="0" xfId="2" applyFont="1" applyBorder="1" applyAlignment="1">
      <alignment horizontal="center"/>
    </xf>
    <xf numFmtId="0" fontId="0" fillId="4" borderId="0" xfId="0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6">
    <cellStyle name="Prozent" xfId="2" builtinId="5"/>
    <cellStyle name="Prozent 2" xfId="4" xr:uid="{00000000-0005-0000-0000-000001000000}"/>
    <cellStyle name="Standard" xfId="0" builtinId="0"/>
    <cellStyle name="Standard 2" xfId="3" xr:uid="{00000000-0005-0000-0000-000003000000}"/>
    <cellStyle name="Standard 2 2" xfId="5" xr:uid="{00000000-0005-0000-0000-000004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an Lämmle" id="{31215415-35B0-4D8B-9A56-3EFB573BFD47}" userId="c2b4952b37a507c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8" dT="2022-06-02T06:47:57.36" personId="{31215415-35B0-4D8B-9A56-3EFB573BFD47}" id="{A579C6D0-C1BF-4A67-A13A-E10338AAB3EE}">
    <text>Q4 ist grundsätzlich immer stärker als die anderen Quartale, dass die Zahl hier im Q1 23 zurückgeht, ist also nicht verwunderlich.</text>
  </threadedComment>
  <threadedComment ref="A23" dT="2022-08-17T17:44:32.58" personId="{31215415-35B0-4D8B-9A56-3EFB573BFD47}" id="{7E8DFF1F-9046-4465-A9DC-C2EF7DD90455}">
    <text>CAPEX (Gebäude und normale Aussattung; z.B. Büromöbel, Bauten, Maschinen...)</text>
  </threadedComment>
  <threadedComment ref="A24" dT="2022-08-17T17:45:07.17" personId="{31215415-35B0-4D8B-9A56-3EFB573BFD47}" id="{BD6AE28E-EAC5-4397-BC0A-8B9CEC265E42}">
    <text>Softwarekosten, die längerfristig dem Betrieb dienen.</text>
  </threadedComment>
  <threadedComment ref="A33" dT="2022-08-17T17:51:31.13" personId="{31215415-35B0-4D8B-9A56-3EFB573BFD47}" id="{0E5A4A30-538B-43F2-8007-3B30DA697915}">
    <text>Aktienrückkäufen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workbookViewId="0">
      <selection activeCell="F13" sqref="F13"/>
    </sheetView>
  </sheetViews>
  <sheetFormatPr baseColWidth="10" defaultColWidth="9.140625" defaultRowHeight="15" x14ac:dyDescent="0.25"/>
  <cols>
    <col min="1" max="1" width="35.5703125" style="1" bestFit="1" customWidth="1"/>
    <col min="2" max="2" width="13.85546875" style="1" customWidth="1"/>
    <col min="3" max="4" width="13" style="1" bestFit="1" customWidth="1"/>
    <col min="5" max="5" width="13.85546875" style="1" bestFit="1" customWidth="1"/>
    <col min="6" max="6" width="12.28515625" style="1" bestFit="1" customWidth="1"/>
    <col min="7" max="7" width="13.7109375" style="1" bestFit="1" customWidth="1"/>
    <col min="8" max="8" width="13" style="1" bestFit="1" customWidth="1"/>
    <col min="9" max="10" width="13" style="1" customWidth="1"/>
    <col min="11" max="16384" width="9.140625" style="1"/>
  </cols>
  <sheetData>
    <row r="1" spans="1:12" x14ac:dyDescent="0.25">
      <c r="A1" s="1" t="s">
        <v>40</v>
      </c>
    </row>
    <row r="3" spans="1:12" x14ac:dyDescent="0.25">
      <c r="A3" s="1" t="s">
        <v>26</v>
      </c>
    </row>
    <row r="5" spans="1:12" x14ac:dyDescent="0.25">
      <c r="B5" s="3" t="s">
        <v>10</v>
      </c>
      <c r="C5" s="37"/>
      <c r="D5" s="37"/>
      <c r="E5" s="37"/>
      <c r="F5" s="37"/>
      <c r="G5" s="37"/>
      <c r="H5" s="40"/>
      <c r="J5" s="12" t="s">
        <v>37</v>
      </c>
    </row>
    <row r="6" spans="1:12" x14ac:dyDescent="0.25">
      <c r="B6" s="3"/>
      <c r="C6" s="12" t="s">
        <v>0</v>
      </c>
      <c r="D6" s="26" t="s">
        <v>1</v>
      </c>
      <c r="E6" s="12" t="s">
        <v>2</v>
      </c>
      <c r="F6" s="12" t="s">
        <v>3</v>
      </c>
      <c r="G6" s="12" t="s">
        <v>0</v>
      </c>
      <c r="H6" s="25" t="s">
        <v>1</v>
      </c>
      <c r="J6" s="25" t="s">
        <v>0</v>
      </c>
      <c r="K6" s="12" t="s">
        <v>2</v>
      </c>
      <c r="L6" s="12" t="s">
        <v>3</v>
      </c>
    </row>
    <row r="7" spans="1:12" x14ac:dyDescent="0.25">
      <c r="A7" s="9" t="s">
        <v>22</v>
      </c>
      <c r="B7" s="10"/>
      <c r="C7" s="13">
        <v>2021</v>
      </c>
      <c r="D7" s="27">
        <v>2021</v>
      </c>
      <c r="E7" s="13">
        <v>2021</v>
      </c>
      <c r="F7" s="13">
        <v>2021</v>
      </c>
      <c r="G7" s="13">
        <v>2022</v>
      </c>
      <c r="H7" s="13">
        <v>2022</v>
      </c>
      <c r="J7" s="13">
        <v>2023</v>
      </c>
      <c r="K7" s="13">
        <v>2023</v>
      </c>
      <c r="L7" s="13">
        <v>2023</v>
      </c>
    </row>
    <row r="8" spans="1:12" s="7" customFormat="1" x14ac:dyDescent="0.25">
      <c r="A8" s="14" t="s">
        <v>16</v>
      </c>
      <c r="B8" s="8"/>
      <c r="C8" s="7">
        <v>198549</v>
      </c>
      <c r="D8" s="28">
        <v>233549</v>
      </c>
      <c r="E8" s="7">
        <v>270488</v>
      </c>
      <c r="F8" s="7">
        <v>326198</v>
      </c>
      <c r="G8" s="7">
        <v>363030</v>
      </c>
      <c r="H8" s="7">
        <v>406138</v>
      </c>
      <c r="J8" s="34">
        <v>250081</v>
      </c>
    </row>
    <row r="9" spans="1:12" s="2" customFormat="1" x14ac:dyDescent="0.25">
      <c r="A9" s="15" t="s">
        <v>38</v>
      </c>
      <c r="B9" s="4"/>
      <c r="C9" s="2">
        <v>151883</v>
      </c>
      <c r="D9" s="29">
        <v>176451</v>
      </c>
      <c r="E9" s="2">
        <v>207156</v>
      </c>
      <c r="F9" s="2">
        <v>259049</v>
      </c>
      <c r="G9" s="2">
        <v>288568</v>
      </c>
      <c r="H9" s="7">
        <v>324213</v>
      </c>
      <c r="J9" s="34">
        <v>250081</v>
      </c>
    </row>
    <row r="10" spans="1:12" s="21" customFormat="1" x14ac:dyDescent="0.25">
      <c r="A10" s="19" t="s">
        <v>33</v>
      </c>
      <c r="B10" s="20" t="s">
        <v>15</v>
      </c>
      <c r="C10" s="21">
        <f t="shared" ref="C10:H10" si="0">C9/C8</f>
        <v>0.7649648197674126</v>
      </c>
      <c r="D10" s="30">
        <f t="shared" si="0"/>
        <v>0.75552025485015994</v>
      </c>
      <c r="E10" s="38">
        <f t="shared" si="0"/>
        <v>0.76586022300434775</v>
      </c>
      <c r="F10" s="38">
        <f t="shared" si="0"/>
        <v>0.79414649997854059</v>
      </c>
      <c r="G10" s="21">
        <f t="shared" si="0"/>
        <v>0.79488747486433631</v>
      </c>
      <c r="H10" s="5">
        <f t="shared" si="0"/>
        <v>0.79828284967178642</v>
      </c>
      <c r="J10" s="36">
        <f>177102/J8</f>
        <v>0.70817855014975151</v>
      </c>
    </row>
    <row r="11" spans="1:12" x14ac:dyDescent="0.25">
      <c r="A11" s="16" t="s">
        <v>5</v>
      </c>
      <c r="B11" s="3" t="s">
        <v>11</v>
      </c>
      <c r="D11" s="31"/>
      <c r="E11" s="5"/>
      <c r="F11" s="5"/>
      <c r="G11" s="5">
        <f>G8/C8-1</f>
        <v>0.82841515192723203</v>
      </c>
      <c r="H11" s="5">
        <f>H8/D8-1</f>
        <v>0.73898411040081524</v>
      </c>
      <c r="J11" s="35">
        <f>250081/193095-1</f>
        <v>0.29511898288407257</v>
      </c>
    </row>
    <row r="12" spans="1:12" x14ac:dyDescent="0.25">
      <c r="A12" s="16" t="s">
        <v>34</v>
      </c>
      <c r="B12" s="3"/>
      <c r="D12" s="31">
        <f>D9/C9-1</f>
        <v>0.16175608856817414</v>
      </c>
      <c r="E12" s="5">
        <f>E8/D8-1</f>
        <v>0.15816381144856106</v>
      </c>
      <c r="F12" s="5">
        <f>F8/E8-1</f>
        <v>0.20596107775575989</v>
      </c>
      <c r="G12" s="5">
        <f>G8/F8-1</f>
        <v>0.11291301602094439</v>
      </c>
      <c r="H12" s="5">
        <f>H8/G8-1</f>
        <v>0.1187450072996723</v>
      </c>
      <c r="J12" s="34"/>
    </row>
    <row r="13" spans="1:12" s="2" customFormat="1" x14ac:dyDescent="0.25">
      <c r="A13" s="15" t="s">
        <v>18</v>
      </c>
      <c r="B13" s="4"/>
      <c r="D13" s="29"/>
      <c r="G13" s="2">
        <f>G8-C8</f>
        <v>164481</v>
      </c>
      <c r="H13" s="2">
        <f>H8-D8</f>
        <v>172589</v>
      </c>
    </row>
    <row r="14" spans="1:12" x14ac:dyDescent="0.25">
      <c r="A14" s="16" t="s">
        <v>35</v>
      </c>
      <c r="B14" s="3"/>
      <c r="D14" s="29">
        <f>D8-C8</f>
        <v>35000</v>
      </c>
      <c r="E14" s="2">
        <f t="shared" ref="E14" si="1">E9-D9</f>
        <v>30705</v>
      </c>
      <c r="F14" s="2">
        <f>F9-E9</f>
        <v>51893</v>
      </c>
      <c r="G14" s="2">
        <f>G8-F8</f>
        <v>36832</v>
      </c>
      <c r="H14" s="2">
        <f>H8-G8</f>
        <v>43108</v>
      </c>
      <c r="J14" s="25">
        <f>J9-239355</f>
        <v>10726</v>
      </c>
    </row>
    <row r="15" spans="1:12" x14ac:dyDescent="0.25">
      <c r="A15" s="16"/>
      <c r="B15" s="3"/>
      <c r="D15" s="32"/>
    </row>
    <row r="16" spans="1:12" s="2" customFormat="1" x14ac:dyDescent="0.25">
      <c r="A16" s="15" t="s">
        <v>4</v>
      </c>
      <c r="B16" s="4"/>
      <c r="C16" s="2">
        <v>64353</v>
      </c>
      <c r="D16" s="29">
        <v>70412</v>
      </c>
      <c r="E16" s="2">
        <v>112675</v>
      </c>
      <c r="F16" s="2">
        <v>133049</v>
      </c>
      <c r="G16" s="2">
        <v>101166</v>
      </c>
      <c r="H16" s="2">
        <v>115270</v>
      </c>
      <c r="J16" s="2">
        <v>125006</v>
      </c>
    </row>
    <row r="17" spans="1:10" ht="30" x14ac:dyDescent="0.25">
      <c r="A17" s="17" t="s">
        <v>21</v>
      </c>
      <c r="B17" s="3" t="s">
        <v>12</v>
      </c>
      <c r="D17" s="32"/>
      <c r="G17" s="6">
        <f>G13/G16</f>
        <v>1.6258525591601922</v>
      </c>
      <c r="H17" s="6">
        <f>H13/H16</f>
        <v>1.4972586102194847</v>
      </c>
      <c r="J17" s="6"/>
    </row>
    <row r="18" spans="1:10" x14ac:dyDescent="0.25">
      <c r="A18" s="16" t="s">
        <v>19</v>
      </c>
      <c r="B18" s="3" t="s">
        <v>20</v>
      </c>
      <c r="D18" s="33">
        <f t="shared" ref="D18:E18" si="2">D14*4/D16</f>
        <v>1.9882974492984151</v>
      </c>
      <c r="E18" s="6">
        <f t="shared" si="2"/>
        <v>1.0900377191036166</v>
      </c>
      <c r="F18" s="6">
        <f>F14*4/F16</f>
        <v>1.5601169493945839</v>
      </c>
      <c r="G18" s="6">
        <f>G14*4/G16</f>
        <v>1.4562995472787299</v>
      </c>
      <c r="H18" s="6">
        <f>H14*4/H16</f>
        <v>1.4958965906133426</v>
      </c>
      <c r="J18" s="6">
        <f>J14*4/J16</f>
        <v>0.34321552565476859</v>
      </c>
    </row>
    <row r="19" spans="1:10" x14ac:dyDescent="0.25">
      <c r="A19" s="16"/>
      <c r="B19" s="3"/>
      <c r="D19" s="32"/>
    </row>
    <row r="20" spans="1:10" s="2" customFormat="1" x14ac:dyDescent="0.25">
      <c r="A20" s="15" t="s">
        <v>9</v>
      </c>
      <c r="B20" s="4" t="s">
        <v>13</v>
      </c>
      <c r="C20" s="2">
        <v>-12830</v>
      </c>
      <c r="D20" s="29">
        <v>-9886</v>
      </c>
      <c r="E20" s="2">
        <v>-4895</v>
      </c>
      <c r="F20" s="2">
        <v>8455</v>
      </c>
      <c r="G20" s="2">
        <v>10414</v>
      </c>
      <c r="H20" s="2">
        <v>-3139</v>
      </c>
      <c r="J20" s="2">
        <v>-60641</v>
      </c>
    </row>
    <row r="21" spans="1:10" x14ac:dyDescent="0.25">
      <c r="A21" s="16"/>
      <c r="B21" s="3"/>
      <c r="D21" s="32"/>
    </row>
    <row r="22" spans="1:10" s="2" customFormat="1" x14ac:dyDescent="0.25">
      <c r="A22" s="15" t="s">
        <v>6</v>
      </c>
      <c r="B22" s="4" t="s">
        <v>14</v>
      </c>
      <c r="C22" s="2">
        <v>51650</v>
      </c>
      <c r="D22" s="29">
        <v>51723</v>
      </c>
      <c r="E22" s="2">
        <v>67379</v>
      </c>
      <c r="F22" s="2">
        <v>115793</v>
      </c>
      <c r="G22" s="2">
        <v>147388</v>
      </c>
      <c r="H22" s="2">
        <v>72960</v>
      </c>
      <c r="J22" s="2">
        <v>-9705</v>
      </c>
    </row>
    <row r="23" spans="1:10" s="2" customFormat="1" x14ac:dyDescent="0.25">
      <c r="A23" s="15" t="s">
        <v>28</v>
      </c>
      <c r="B23" s="4"/>
      <c r="C23" s="2">
        <v>-998</v>
      </c>
      <c r="D23" s="29">
        <v>-3229</v>
      </c>
      <c r="E23" s="2">
        <v>-3324</v>
      </c>
      <c r="F23" s="2">
        <v>-2405</v>
      </c>
      <c r="G23" s="2">
        <v>-9514</v>
      </c>
      <c r="H23" s="2">
        <v>-5987</v>
      </c>
      <c r="J23" s="2">
        <v>-479</v>
      </c>
    </row>
    <row r="24" spans="1:10" s="2" customFormat="1" x14ac:dyDescent="0.25">
      <c r="A24" s="15" t="s">
        <v>29</v>
      </c>
      <c r="B24" s="4"/>
      <c r="C24" s="2">
        <v>-6183</v>
      </c>
      <c r="D24" s="29">
        <v>-34695</v>
      </c>
      <c r="E24" s="2">
        <v>-6972</v>
      </c>
      <c r="F24" s="2">
        <v>-6705</v>
      </c>
      <c r="G24" s="2">
        <v>-7973</v>
      </c>
      <c r="H24" s="2">
        <v>-6807</v>
      </c>
    </row>
    <row r="25" spans="1:10" s="2" customFormat="1" x14ac:dyDescent="0.25">
      <c r="A25" s="15" t="s">
        <v>39</v>
      </c>
      <c r="B25" s="4"/>
      <c r="D25" s="29"/>
      <c r="G25" s="5">
        <f>G22/C22-1</f>
        <v>1.853591481122943</v>
      </c>
    </row>
    <row r="26" spans="1:10" s="2" customFormat="1" x14ac:dyDescent="0.25">
      <c r="A26" s="15" t="s">
        <v>7</v>
      </c>
      <c r="B26" s="4" t="s">
        <v>14</v>
      </c>
      <c r="C26" s="39">
        <f>SUM(C22:C24)</f>
        <v>44469</v>
      </c>
      <c r="D26" s="29">
        <f>SUM(D22:D24)</f>
        <v>13799</v>
      </c>
      <c r="E26" s="2">
        <f t="shared" ref="E26:F26" si="3">SUM(E22:E24)</f>
        <v>57083</v>
      </c>
      <c r="F26" s="2">
        <f t="shared" si="3"/>
        <v>106683</v>
      </c>
      <c r="G26" s="2">
        <f>SUM(G22:G24)</f>
        <v>129901</v>
      </c>
      <c r="H26" s="2">
        <f>SUM(H22:H24)</f>
        <v>60166</v>
      </c>
      <c r="J26" s="2">
        <f>SUM(J22:J24)</f>
        <v>-10184</v>
      </c>
    </row>
    <row r="27" spans="1:10" x14ac:dyDescent="0.25">
      <c r="A27" s="15" t="s">
        <v>8</v>
      </c>
      <c r="B27" s="3"/>
      <c r="D27" s="32"/>
      <c r="G27" s="5">
        <f>G26/C26-1</f>
        <v>1.9211585598956575</v>
      </c>
      <c r="H27" s="5"/>
      <c r="J27" s="5"/>
    </row>
    <row r="28" spans="1:10" x14ac:dyDescent="0.25">
      <c r="A28" s="16" t="s">
        <v>17</v>
      </c>
      <c r="B28" s="3" t="s">
        <v>25</v>
      </c>
      <c r="D28" s="32"/>
      <c r="G28" s="5">
        <f>G26/G8</f>
        <v>0.35782442222405864</v>
      </c>
      <c r="H28" s="5"/>
      <c r="J28" s="5"/>
    </row>
    <row r="29" spans="1:10" s="5" customFormat="1" x14ac:dyDescent="0.25">
      <c r="A29" s="18" t="s">
        <v>23</v>
      </c>
      <c r="B29" s="11" t="s">
        <v>24</v>
      </c>
      <c r="C29" s="5">
        <v>1.3</v>
      </c>
      <c r="D29" s="31">
        <v>1.3</v>
      </c>
      <c r="E29" s="5">
        <v>1.3</v>
      </c>
      <c r="F29" s="5">
        <v>1.3</v>
      </c>
      <c r="G29" s="5">
        <v>1.3</v>
      </c>
    </row>
    <row r="30" spans="1:10" x14ac:dyDescent="0.25">
      <c r="A30" s="16"/>
      <c r="B30" s="3"/>
    </row>
    <row r="31" spans="1:10" x14ac:dyDescent="0.25">
      <c r="A31" s="16"/>
      <c r="B31" s="3"/>
    </row>
    <row r="32" spans="1:10" s="2" customFormat="1" x14ac:dyDescent="0.25">
      <c r="A32" s="15" t="s">
        <v>27</v>
      </c>
      <c r="B32" s="4"/>
      <c r="C32" s="2">
        <v>28861</v>
      </c>
      <c r="D32" s="2">
        <v>34515</v>
      </c>
      <c r="E32" s="2">
        <v>43995</v>
      </c>
      <c r="F32" s="2">
        <v>203861</v>
      </c>
      <c r="G32" s="2">
        <v>66884</v>
      </c>
      <c r="H32" s="2">
        <v>82399</v>
      </c>
      <c r="J32" s="2">
        <v>46883</v>
      </c>
    </row>
    <row r="33" spans="1:10" s="2" customFormat="1" x14ac:dyDescent="0.25">
      <c r="A33" s="15" t="s">
        <v>30</v>
      </c>
      <c r="B33" s="4"/>
      <c r="C33" s="2" t="s">
        <v>32</v>
      </c>
      <c r="D33" s="2">
        <v>0</v>
      </c>
      <c r="E33" s="2" t="s">
        <v>32</v>
      </c>
      <c r="F33" s="2" t="s">
        <v>32</v>
      </c>
      <c r="G33" s="2" t="s">
        <v>32</v>
      </c>
    </row>
    <row r="34" spans="1:10" x14ac:dyDescent="0.25">
      <c r="A34" s="16"/>
      <c r="B34" s="3"/>
    </row>
    <row r="35" spans="1:10" s="24" customFormat="1" x14ac:dyDescent="0.25">
      <c r="A35" s="22" t="s">
        <v>31</v>
      </c>
      <c r="B35" s="23"/>
      <c r="C35" s="24">
        <f>C20+C32</f>
        <v>16031</v>
      </c>
      <c r="D35" s="24">
        <f t="shared" ref="D35:J35" si="4">D20+D32</f>
        <v>24629</v>
      </c>
      <c r="E35" s="24">
        <f>E20+E32</f>
        <v>39100</v>
      </c>
      <c r="F35" s="24">
        <f t="shared" si="4"/>
        <v>212316</v>
      </c>
      <c r="G35" s="24">
        <f t="shared" si="4"/>
        <v>77298</v>
      </c>
      <c r="H35" s="24">
        <f>H20+H32</f>
        <v>79260</v>
      </c>
      <c r="J35" s="24">
        <f t="shared" si="4"/>
        <v>-13758</v>
      </c>
    </row>
    <row r="37" spans="1:10" x14ac:dyDescent="0.25">
      <c r="A37" s="1" t="s">
        <v>36</v>
      </c>
      <c r="H37" s="1">
        <v>19.5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Datadog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Christian Lämmle</cp:lastModifiedBy>
  <dcterms:created xsi:type="dcterms:W3CDTF">2015-06-05T18:19:34Z</dcterms:created>
  <dcterms:modified xsi:type="dcterms:W3CDTF">2022-09-14T18:29:19Z</dcterms:modified>
</cp:coreProperties>
</file>