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E6780B74-6C2B-4559-9DB9-B18E180700CC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3" l="1"/>
  <c r="J39" i="3" l="1"/>
  <c r="J29" i="3" l="1"/>
  <c r="N29" i="3" l="1"/>
  <c r="K7" i="3" l="1"/>
  <c r="K13" i="3"/>
  <c r="E14" i="3" s="1"/>
  <c r="E6" i="3"/>
  <c r="G19" i="3" l="1"/>
  <c r="T34" i="3" s="1"/>
  <c r="P34" i="3" l="1"/>
  <c r="R34" i="3"/>
  <c r="N34" i="3"/>
  <c r="J34" i="3" l="1"/>
  <c r="J37" i="3" s="1"/>
  <c r="L29" i="3"/>
  <c r="L34" i="3"/>
  <c r="J41" i="3" l="1"/>
  <c r="J43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<sst xmlns="http://schemas.openxmlformats.org/spreadsheetml/2006/main" count="50" uniqueCount="47">
  <si>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</si>
  <si>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</si>
  <si>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</si>
  <si>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</si>
  <si>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</si>
  <si>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</si>
  <si>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</si>
  <si>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</si>
  <si>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</si>
  <si>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</si>
  <si>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</si>
  <si>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</si>
  <si>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</si>
  <si>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</si>
  <si>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</si>
  <si>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</si>
  <si>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</si>
  <si>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</si>
  <si>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</si>
  <si>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</si>
  <si>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</si>
  <si>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</si>
  <si>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</si>
  <si>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</si>
  <si>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</si>
  <si>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</si>
  <si>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</si>
  <si>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</si>
  <si>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</si>
  <si>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</si>
  <si>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</si>
  <si>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</si>
  <si>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</si>
  <si>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</si>
  <si>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</si>
  <si>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</si>
  <si>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</si>
  <si>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</si>
  <si>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</si>
  <si>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</si>
  <si>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</si>
  <si>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Wachstumsabschlag (2030ff.)</t>
  </si>
  <si>
    <t>2022e</t>
  </si>
  <si>
    <t>2026e</t>
  </si>
  <si>
    <t>2027e</t>
  </si>
  <si>
    <t>(Stand 20.01.22)</t>
  </si>
  <si>
    <t>DCF-Verfahren für Campari: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</si>
</sst>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7" fontId="2" fillId="0" borderId="8" xfId="1" applyNumberFormat="1" applyFon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0" fillId="3" borderId="0" xfId="1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B3" sqref="B3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11348.37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1532.7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0.3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8.7908777764580129E-2</v>
      </c>
      <c r="O19" s="2"/>
      <c r="P19" s="2"/>
    </row>
    <row r="20" spans="2:24" x14ac:dyDescent="0.25">
      <c r="B20" s="9" t="s">
        <v>41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42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43</v>
      </c>
      <c r="R25" s="11"/>
      <c r="S25" s="12" t="s">
        <v>44</v>
      </c>
      <c r="T25" s="11"/>
      <c r="U25" s="47"/>
      <c r="V25" s="48"/>
      <c r="W25" s="47"/>
      <c r="X25" s="48"/>
    </row>
    <row r="26" spans="2:24" x14ac:dyDescent="0.25">
      <c r="O26" s="2"/>
      <c r="P26" s="2"/>
      <c r="Q26" s="2"/>
      <c r="R26" s="2"/>
      <c r="S26" s="2"/>
      <c r="T26" s="2"/>
      <c r="U26" s="48"/>
      <c r="V26" s="48"/>
      <c r="W26" s="48"/>
      <c r="X26" s="48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7">
        <v>2688.64</v>
      </c>
      <c r="K27" s="42"/>
      <c r="L27" s="57">
        <v>2885.65</v>
      </c>
      <c r="M27" s="42"/>
      <c r="N27" s="57">
        <v>3064.56</v>
      </c>
      <c r="O27" s="36"/>
      <c r="P27" s="57">
        <v>3319.72</v>
      </c>
      <c r="Q27" s="36"/>
      <c r="R27" s="57">
        <v>3516.5</v>
      </c>
      <c r="S27" s="36"/>
      <c r="T27" s="57">
        <v>3789.0287499999999</v>
      </c>
      <c r="U27" s="49"/>
      <c r="V27" s="50"/>
      <c r="W27" s="49"/>
      <c r="X27" s="50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48"/>
      <c r="V28" s="48"/>
      <c r="W28" s="48"/>
      <c r="X28" s="48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4.6082777910021425E-2</v>
      </c>
      <c r="K29" s="37"/>
      <c r="L29" s="37">
        <f>L32/L27</f>
        <v>0.12020861850882816</v>
      </c>
      <c r="M29" s="37"/>
      <c r="N29" s="37">
        <f>N32/N27</f>
        <v>0.1311607539092072</v>
      </c>
      <c r="O29" s="37"/>
      <c r="P29" s="37">
        <v>0.16</v>
      </c>
      <c r="Q29" s="37"/>
      <c r="R29" s="37">
        <v>0.18</v>
      </c>
      <c r="S29" s="37"/>
      <c r="T29" s="37">
        <v>0.2</v>
      </c>
      <c r="U29" s="51"/>
      <c r="V29" s="51"/>
      <c r="W29" s="51"/>
      <c r="X29" s="51"/>
    </row>
    <row r="30" spans="2:24" x14ac:dyDescent="0.25">
      <c r="B30" s="13" t="s">
        <v>2</v>
      </c>
      <c r="C30" s="13"/>
      <c r="D30" s="14"/>
      <c r="E30" s="14"/>
      <c r="F30" s="15">
        <v>1146300000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48"/>
      <c r="V30" s="48"/>
      <c r="W30" s="48"/>
      <c r="X30" s="48"/>
    </row>
    <row r="31" spans="2:24" x14ac:dyDescent="0.25">
      <c r="B31" s="13" t="s">
        <v>7</v>
      </c>
      <c r="C31" s="13"/>
      <c r="D31" s="14" t="s">
        <v>45</v>
      </c>
      <c r="E31" s="14"/>
      <c r="F31" s="57">
        <v>9.9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48"/>
      <c r="V31" s="48"/>
      <c r="W31" s="48"/>
      <c r="X31" s="48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36">
        <v>123.9</v>
      </c>
      <c r="K32" s="41"/>
      <c r="L32" s="34">
        <v>346.88</v>
      </c>
      <c r="M32" s="41"/>
      <c r="N32" s="34">
        <v>401.95</v>
      </c>
      <c r="O32" s="34"/>
      <c r="P32" s="34">
        <v>375.01</v>
      </c>
      <c r="Q32" s="34"/>
      <c r="R32" s="34">
        <v>410</v>
      </c>
      <c r="S32" s="34"/>
      <c r="T32" s="34">
        <f>T27*T29</f>
        <v>757.80574999999999</v>
      </c>
      <c r="U32" s="52"/>
      <c r="V32" s="53"/>
      <c r="W32" s="52"/>
      <c r="X32" s="53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2"/>
      <c r="V33" s="52"/>
      <c r="W33" s="52"/>
      <c r="X33" s="52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34">
        <f>J32/(1+G19)</f>
        <v>113.88822531112214</v>
      </c>
      <c r="K34" s="34"/>
      <c r="L34" s="34">
        <f>L32/(1+G19)^2</f>
        <v>293.0854770173575</v>
      </c>
      <c r="M34" s="34"/>
      <c r="N34" s="34">
        <f>N32/(1+G19)^3</f>
        <v>312.17246262567352</v>
      </c>
      <c r="O34" s="34"/>
      <c r="P34" s="34">
        <f>P32/(1+G19)^4</f>
        <v>267.71513563604634</v>
      </c>
      <c r="Q34" s="34"/>
      <c r="R34" s="34">
        <f>R32/(1+G19)^5</f>
        <v>269.0428484774207</v>
      </c>
      <c r="S34" s="34"/>
      <c r="T34" s="34">
        <f>(T32/(G19-G20))/(1+G19)^5</f>
        <v>7322.6719397072684</v>
      </c>
      <c r="U34" s="52"/>
      <c r="V34" s="53"/>
      <c r="W34" s="52"/>
      <c r="X34" s="53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6">
        <f>SUM(G34:T34)*1000000-E8*1000000</f>
        <v>7045876088.774889</v>
      </c>
    </row>
    <row r="38" spans="2:24" x14ac:dyDescent="0.25">
      <c r="B38" s="20"/>
      <c r="J38" s="40"/>
    </row>
    <row r="39" spans="2:24" x14ac:dyDescent="0.25">
      <c r="B39" s="22" t="s">
        <v>8</v>
      </c>
      <c r="J39" s="55">
        <f>F31*F30</f>
        <v>11348370000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-0.61064001935538048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4">
        <f>J37/F30</f>
        <v>6.1466248702563808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2023-01-20T20:42:46Z</dcterms:modified>
</cp:coreProperties>
</file>