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736B2E6D-84ED-48BF-9EB5-5E41022152D0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2" i="3" l="1"/>
  <c r="V32" i="3"/>
  <c r="T32" i="3" l="1"/>
  <c r="J39" i="3" l="1"/>
  <c r="J29" i="3" l="1"/>
  <c r="N29" i="3" l="1"/>
  <c r="K7" i="3" l="1"/>
  <c r="K13" i="3"/>
  <c r="E14" i="3" s="1"/>
  <c r="E6" i="3"/>
  <c r="G19" i="3" l="1"/>
  <c r="X34" i="3" l="1"/>
  <c r="V34" i="3"/>
  <c r="T34" i="3"/>
  <c r="P34" i="3"/>
  <c r="R34" i="3"/>
  <c r="N34" i="3"/>
  <c r="J34" i="3" l="1"/>
  <c r="J37" i="3" s="1"/>
  <c r="L29" i="3"/>
  <c r="L34" i="3"/>
  <c r="J41" i="3" l="1"/>
  <c r="J43" i="3" l="1"/>
</calcChain>
</file>

<file path=xl/sharedStrings.xml><?xml version="1.0" encoding="utf-8"?>
<sst xmlns="http://schemas.openxmlformats.org/spreadsheetml/2006/main" count="52" uniqueCount="49">
  <si>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</si>
  <si>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</si>
  <si>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</si>
  <si>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</si>
  <si>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</si>
  <si>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</si>
  <si>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</si>
  <si>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</si>
  <si>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</si>
  <si>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</si>
  <si>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</si>
  <si>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</si>
  <si>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</si>
  <si>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</si>
  <si>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</si>
  <si>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</si>
  <si>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</si>
  <si>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</si>
  <si>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</si>
  <si>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</si>
  <si>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</si>
  <si>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</si>
  <si>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</si>
  <si>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</si>
  <si>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</si>
  <si>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</si>
  <si>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</si>
  <si>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</si>
  <si>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</si>
  <si>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</si>
  <si>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</si>
  <si>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</si>
  <si>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</si>
  <si>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</si>
  <si>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</si>
  <si>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</si>
  <si>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</si>
  <si>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</si>
  <si>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>(in Mio.)</t>
  </si>
  <si>
    <t>(in %)</t>
  </si>
  <si>
    <t xml:space="preserve"> </t>
  </si>
  <si>
    <t>Wachstumsabschlag (2030ff.)</t>
  </si>
  <si>
    <t>2022e</t>
  </si>
  <si>
    <t>2026e</t>
  </si>
  <si>
    <t>2027e</t>
  </si>
  <si>
    <t>(Stand 28.01.22)</t>
  </si>
  <si>
    <t>2028e</t>
  </si>
  <si>
    <t>2029e</t>
  </si>
  <si>
    <t>DCF-Verfahren für Cloudflare: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</si>
</sst>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33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169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70" fontId="0" fillId="3" borderId="0" xfId="1" applyNumberFormat="1" applyFon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70" fontId="2" fillId="0" borderId="8" xfId="1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2" fillId="0" borderId="3" xfId="1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619674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zoomScaleNormal="100" workbookViewId="0">
      <selection activeCell="D31" sqref="D31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48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3.7499999999999999E-2</v>
      </c>
      <c r="L5" s="2" t="s">
        <v>30</v>
      </c>
    </row>
    <row r="6" spans="2:16" x14ac:dyDescent="0.25">
      <c r="B6" s="8" t="s">
        <v>37</v>
      </c>
      <c r="C6" s="8"/>
      <c r="D6" s="8"/>
      <c r="E6" s="28">
        <f>J39/1000000</f>
        <v>17057.657360000001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6.1750000000000013E-2</v>
      </c>
      <c r="O7" s="2"/>
    </row>
    <row r="8" spans="2:16" x14ac:dyDescent="0.25">
      <c r="B8" s="8" t="s">
        <v>26</v>
      </c>
      <c r="C8" s="8"/>
      <c r="D8" s="8"/>
      <c r="E8" s="4">
        <v>1297.6500000000001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0.05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1.9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0.15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9.9250000000000005E-2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9.9250000000000005E-2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9.5237992134608415E-2</v>
      </c>
      <c r="O19" s="2"/>
      <c r="P19" s="2"/>
    </row>
    <row r="20" spans="2:24" x14ac:dyDescent="0.25">
      <c r="B20" s="9" t="s">
        <v>41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40</v>
      </c>
      <c r="I25" s="12" t="s">
        <v>42</v>
      </c>
      <c r="J25" s="11"/>
      <c r="K25" s="12" t="s">
        <v>6</v>
      </c>
      <c r="L25" s="11"/>
      <c r="M25" s="12" t="s">
        <v>24</v>
      </c>
      <c r="N25" s="11"/>
      <c r="O25" s="12" t="s">
        <v>25</v>
      </c>
      <c r="P25" s="11"/>
      <c r="Q25" s="12" t="s">
        <v>43</v>
      </c>
      <c r="R25" s="11"/>
      <c r="S25" s="12" t="s">
        <v>44</v>
      </c>
      <c r="T25" s="11"/>
      <c r="U25" s="12" t="s">
        <v>46</v>
      </c>
      <c r="V25" s="11"/>
      <c r="W25" s="12" t="s">
        <v>47</v>
      </c>
      <c r="X25" s="11"/>
    </row>
    <row r="26" spans="2:24" x14ac:dyDescent="0.25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35" customFormat="1" x14ac:dyDescent="0.25">
      <c r="B27" s="14" t="s">
        <v>34</v>
      </c>
      <c r="C27" s="14"/>
      <c r="D27" s="14" t="s">
        <v>38</v>
      </c>
      <c r="E27" s="14"/>
      <c r="F27" s="14"/>
      <c r="G27" s="14"/>
      <c r="H27" s="14"/>
      <c r="I27" s="14"/>
      <c r="J27" s="47">
        <v>974.46</v>
      </c>
      <c r="K27" s="42"/>
      <c r="L27" s="47">
        <v>1313.48</v>
      </c>
      <c r="M27" s="42"/>
      <c r="N27" s="47">
        <v>1746.93</v>
      </c>
      <c r="O27" s="36"/>
      <c r="P27" s="47">
        <v>2489.3752500000001</v>
      </c>
      <c r="Q27" s="36"/>
      <c r="R27" s="47">
        <v>3362.8402499999997</v>
      </c>
      <c r="S27" s="36"/>
      <c r="T27" s="47">
        <v>4539.8343375000004</v>
      </c>
      <c r="U27" s="36"/>
      <c r="V27" s="47">
        <v>5735.0489048999998</v>
      </c>
      <c r="W27" s="36"/>
      <c r="X27" s="47">
        <v>7069.2649454700004</v>
      </c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x14ac:dyDescent="0.25">
      <c r="B29" s="13" t="s">
        <v>35</v>
      </c>
      <c r="C29" s="13"/>
      <c r="D29" s="14" t="s">
        <v>39</v>
      </c>
      <c r="E29" s="14"/>
      <c r="F29" s="14"/>
      <c r="G29" s="14"/>
      <c r="H29" s="14"/>
      <c r="I29" s="14"/>
      <c r="J29" s="37">
        <f>J32/J27</f>
        <v>-4.7000389959567346E-2</v>
      </c>
      <c r="K29" s="37"/>
      <c r="L29" s="37">
        <f>L32/L27</f>
        <v>2.656302341870451E-2</v>
      </c>
      <c r="M29" s="37"/>
      <c r="N29" s="37">
        <f>N32/N27</f>
        <v>3.6864671165988336E-2</v>
      </c>
      <c r="O29" s="37"/>
      <c r="P29" s="37">
        <v>0.16</v>
      </c>
      <c r="Q29" s="37"/>
      <c r="R29" s="37">
        <v>0.18</v>
      </c>
      <c r="S29" s="37"/>
      <c r="T29" s="37">
        <v>0.2</v>
      </c>
      <c r="U29" s="37"/>
      <c r="V29" s="37">
        <v>0.22</v>
      </c>
      <c r="W29" s="37"/>
      <c r="X29" s="37">
        <v>0.23</v>
      </c>
    </row>
    <row r="30" spans="2:24" x14ac:dyDescent="0.25">
      <c r="B30" s="13" t="s">
        <v>2</v>
      </c>
      <c r="C30" s="13"/>
      <c r="D30" s="14"/>
      <c r="E30" s="14"/>
      <c r="F30" s="15">
        <v>321176000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x14ac:dyDescent="0.25">
      <c r="B31" s="13" t="s">
        <v>7</v>
      </c>
      <c r="C31" s="13"/>
      <c r="D31" s="14" t="s">
        <v>45</v>
      </c>
      <c r="E31" s="14"/>
      <c r="F31" s="47">
        <v>53.11</v>
      </c>
      <c r="G31" s="16"/>
      <c r="H31" s="14"/>
      <c r="I31" s="14"/>
      <c r="J31" s="34"/>
      <c r="K31" s="14"/>
      <c r="L31" s="17"/>
      <c r="M31" s="14"/>
      <c r="N31" s="17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x14ac:dyDescent="0.25">
      <c r="B32" s="13" t="s">
        <v>3</v>
      </c>
      <c r="C32" s="13"/>
      <c r="D32" s="41" t="s">
        <v>38</v>
      </c>
      <c r="E32" s="14"/>
      <c r="F32" s="43"/>
      <c r="G32" s="14"/>
      <c r="H32" s="14"/>
      <c r="I32" s="14"/>
      <c r="J32" s="47">
        <v>-45.8</v>
      </c>
      <c r="K32" s="41"/>
      <c r="L32" s="48">
        <v>34.89</v>
      </c>
      <c r="M32" s="41"/>
      <c r="N32" s="48">
        <v>64.400000000000006</v>
      </c>
      <c r="O32" s="34"/>
      <c r="P32" s="48">
        <v>131</v>
      </c>
      <c r="Q32" s="34"/>
      <c r="R32" s="48">
        <v>453</v>
      </c>
      <c r="S32" s="34"/>
      <c r="T32" s="48">
        <f>T27*T29</f>
        <v>907.96686750000015</v>
      </c>
      <c r="U32" s="34"/>
      <c r="V32" s="48">
        <f>V27*V29</f>
        <v>1261.7107590779999</v>
      </c>
      <c r="W32" s="34"/>
      <c r="X32" s="48">
        <f>X27*X29</f>
        <v>1625.9309374581001</v>
      </c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2:24" x14ac:dyDescent="0.25">
      <c r="B34" s="13" t="s">
        <v>1</v>
      </c>
      <c r="C34" s="14"/>
      <c r="D34" s="14" t="s">
        <v>38</v>
      </c>
      <c r="E34" s="14"/>
      <c r="F34" s="14"/>
      <c r="G34" s="14"/>
      <c r="H34" s="14"/>
      <c r="I34" s="14"/>
      <c r="J34" s="48">
        <f>J32/(1+G19)</f>
        <v>-41.817395240952365</v>
      </c>
      <c r="K34" s="34"/>
      <c r="L34" s="48">
        <f>L32/(1+G19)^2</f>
        <v>29.085997914756444</v>
      </c>
      <c r="M34" s="34"/>
      <c r="N34" s="48">
        <f>N32/(1+G19)^3</f>
        <v>49.018539363364269</v>
      </c>
      <c r="O34" s="34"/>
      <c r="P34" s="48">
        <f>P32/(1+G19)^4</f>
        <v>91.041057577046445</v>
      </c>
      <c r="Q34" s="34"/>
      <c r="R34" s="48">
        <f>R32/(1+G19)^5</f>
        <v>287.4456230537192</v>
      </c>
      <c r="S34" s="34"/>
      <c r="T34" s="48">
        <f>T32/(1+G19)^6</f>
        <v>526.04027802157088</v>
      </c>
      <c r="U34" s="34"/>
      <c r="V34" s="48">
        <f>V32/(1+G19)^7</f>
        <v>667.42167053033893</v>
      </c>
      <c r="W34" s="34"/>
      <c r="X34" s="48">
        <f>(X32/(G19-G20))/(1+G19)^7</f>
        <v>11431.557227574518</v>
      </c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1">
        <f>SUM(G34:X34)*1000000-E8*1000000</f>
        <v>11742142998.794361</v>
      </c>
    </row>
    <row r="38" spans="2:24" x14ac:dyDescent="0.25">
      <c r="B38" s="20"/>
      <c r="J38" s="40"/>
    </row>
    <row r="39" spans="2:24" x14ac:dyDescent="0.25">
      <c r="B39" s="22" t="s">
        <v>8</v>
      </c>
      <c r="J39" s="50">
        <f>F31*F30</f>
        <v>17057657360</v>
      </c>
    </row>
    <row r="40" spans="2:24" x14ac:dyDescent="0.25">
      <c r="B40" s="20"/>
      <c r="J40" s="21"/>
    </row>
    <row r="41" spans="2:24" ht="15.75" thickBot="1" x14ac:dyDescent="0.3">
      <c r="B41" s="44" t="s">
        <v>33</v>
      </c>
      <c r="C41" s="45"/>
      <c r="D41" s="45"/>
      <c r="E41" s="45"/>
      <c r="F41" s="45"/>
      <c r="G41" s="45"/>
      <c r="H41" s="45"/>
      <c r="I41" s="45"/>
      <c r="J41" s="46">
        <f>(J39/J37-1)*-1</f>
        <v>-0.45268690406439571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49">
        <f>J37/F30</f>
        <v>36.55983946121242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2023-01-28T08:09:08Z</dcterms:modified>
</cp:coreProperties>
</file>