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582E9BD-8B1D-446B-88A8-279E5637E3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3" l="1"/>
  <c r="J29" i="3" l="1"/>
  <c r="N29" i="3" l="1"/>
  <c r="K7" i="3" l="1"/>
  <c r="K13" i="3"/>
  <c r="E14" i="3" s="1"/>
  <c r="E6" i="3"/>
  <c r="G19" i="3" l="1"/>
  <c r="P34" i="3" s="1"/>
  <c r="N34" i="3" l="1"/>
  <c r="J34" i="3" l="1"/>
  <c r="L29" i="3"/>
  <c r="L34" i="3"/>
  <c r="J37" i="3" l="1"/>
  <c r="J41" i="3" s="1"/>
  <c r="J43" i="3" l="1"/>
</calcChain>
</file>

<file path=xl/sharedStrings.xml><?xml version="1.0" encoding="utf-8"?>
<sst xmlns="http://schemas.openxmlformats.org/spreadsheetml/2006/main" count="48" uniqueCount="45">
  <si>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</si>
  <si>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</si>
  <si>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</si>
  <si>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</si>
  <si>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</si>
  <si>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</si>
  <si>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</si>
  <si>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</si>
  <si>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</si>
  <si>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</si>
  <si>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</si>
  <si>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</si>
  <si>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</si>
  <si>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</si>
  <si>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</si>
  <si>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</si>
  <si>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</si>
  <si>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</si>
  <si>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</si>
  <si>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</si>
  <si>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</si>
  <si>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</si>
  <si>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</si>
  <si>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</si>
  <si>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</si>
  <si>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</si>
  <si>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</si>
  <si>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</si>
  <si>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</si>
  <si>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</si>
  <si>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</si>
  <si>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</si>
  <si>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</si>
  <si>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</si>
  <si>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</si>
  <si>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</si>
  <si>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</si>
  <si>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</si>
  <si>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</si>
  <si>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</si>
  <si>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</si>
  <si>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</si>
  <si>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(Stand 18.02.23)</t>
  </si>
  <si>
    <t>DCF-Verfahren für 3M:</t>
  </si>
  <si>
    <t>Wachstumsabschlag (2027ff.)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</si>
</sst>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170" fontId="0" fillId="3" borderId="0" xfId="1" applyNumberFormat="1" applyFon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44" fontId="0" fillId="0" borderId="0" xfId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619674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F32" sqref="F32"/>
    </sheetView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.453125" style="2" bestFit="1" customWidth="1"/>
    <col min="7" max="7" width="20.54296875" style="2" bestFit="1" customWidth="1"/>
    <col min="8" max="9" width="9.1796875" style="2"/>
    <col min="10" max="10" width="23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8" max="18" width="18.26953125" bestFit="1" customWidth="1"/>
    <col min="19" max="19" width="9.54296875" bestFit="1" customWidth="1"/>
    <col min="20" max="20" width="20.26953125" bestFit="1" customWidth="1"/>
    <col min="22" max="22" width="18.453125" customWidth="1"/>
    <col min="24" max="24" width="19.26953125" customWidth="1"/>
  </cols>
  <sheetData>
    <row r="2" spans="2:16" ht="26" x14ac:dyDescent="0.6">
      <c r="B2" s="7" t="s">
        <v>43</v>
      </c>
    </row>
    <row r="3" spans="2:16" x14ac:dyDescent="0.35">
      <c r="F3" s="2" t="s">
        <v>16</v>
      </c>
      <c r="J3" s="8"/>
      <c r="L3" s="2" t="s">
        <v>27</v>
      </c>
    </row>
    <row r="4" spans="2:16" x14ac:dyDescent="0.35">
      <c r="B4" s="23" t="s">
        <v>11</v>
      </c>
      <c r="O4" s="2"/>
      <c r="P4" s="2"/>
    </row>
    <row r="5" spans="2:16" x14ac:dyDescent="0.35">
      <c r="J5" s="2" t="s">
        <v>12</v>
      </c>
      <c r="K5" s="6">
        <v>3.7499999999999999E-2</v>
      </c>
      <c r="L5" s="2" t="s">
        <v>30</v>
      </c>
    </row>
    <row r="6" spans="2:16" x14ac:dyDescent="0.35">
      <c r="B6" s="8" t="s">
        <v>37</v>
      </c>
      <c r="C6" s="8"/>
      <c r="D6" s="8"/>
      <c r="E6" s="28">
        <f>J39/1000000</f>
        <v>64133.124000000003</v>
      </c>
      <c r="F6" s="2" t="s">
        <v>17</v>
      </c>
      <c r="G6" s="8"/>
      <c r="O6" s="2"/>
    </row>
    <row r="7" spans="2:16" x14ac:dyDescent="0.35">
      <c r="B7" s="8"/>
      <c r="C7" s="8"/>
      <c r="D7" s="8"/>
      <c r="J7" s="2" t="s">
        <v>13</v>
      </c>
      <c r="K7" s="24">
        <f>(K9-K5)*K11</f>
        <v>5.5250000000000014E-2</v>
      </c>
      <c r="O7" s="2"/>
    </row>
    <row r="8" spans="2:16" x14ac:dyDescent="0.35">
      <c r="B8" s="8" t="s">
        <v>26</v>
      </c>
      <c r="C8" s="8"/>
      <c r="D8" s="8"/>
      <c r="E8" s="4">
        <v>16866</v>
      </c>
      <c r="F8" s="2" t="s">
        <v>18</v>
      </c>
      <c r="O8" s="2"/>
    </row>
    <row r="9" spans="2:16" x14ac:dyDescent="0.3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35">
      <c r="B10" s="8" t="s">
        <v>10</v>
      </c>
      <c r="C10" s="8"/>
      <c r="D10" s="8"/>
      <c r="E10" s="6">
        <v>0.04</v>
      </c>
      <c r="F10" s="2" t="s">
        <v>19</v>
      </c>
      <c r="O10" s="2"/>
      <c r="P10" s="2"/>
    </row>
    <row r="11" spans="2:16" x14ac:dyDescent="0.35">
      <c r="B11" s="8"/>
      <c r="C11" s="8"/>
      <c r="D11" s="8"/>
      <c r="J11" s="2" t="s">
        <v>36</v>
      </c>
      <c r="K11" s="29">
        <v>1.7</v>
      </c>
      <c r="L11" s="2" t="s">
        <v>29</v>
      </c>
      <c r="O11" s="2"/>
      <c r="P11" s="2"/>
    </row>
    <row r="12" spans="2:16" x14ac:dyDescent="0.35">
      <c r="B12" s="8" t="s">
        <v>9</v>
      </c>
      <c r="C12" s="8"/>
      <c r="D12" s="8"/>
      <c r="E12" s="6">
        <v>0.17</v>
      </c>
      <c r="F12" s="2" t="s">
        <v>20</v>
      </c>
      <c r="O12" s="2"/>
      <c r="P12" s="2"/>
    </row>
    <row r="13" spans="2:16" x14ac:dyDescent="0.35">
      <c r="B13" s="8"/>
      <c r="C13" s="8"/>
      <c r="D13" s="8"/>
      <c r="J13" s="2" t="s">
        <v>15</v>
      </c>
      <c r="K13" s="25">
        <f>K5+(K9-K5)*K11</f>
        <v>9.2750000000000013E-2</v>
      </c>
      <c r="L13" s="2" t="s">
        <v>23</v>
      </c>
      <c r="O13" s="2"/>
      <c r="P13" s="2"/>
    </row>
    <row r="14" spans="2:16" x14ac:dyDescent="0.35">
      <c r="B14" s="8" t="s">
        <v>22</v>
      </c>
      <c r="C14" s="8"/>
      <c r="D14" s="8"/>
      <c r="E14" s="6">
        <f>K13</f>
        <v>9.2750000000000013E-2</v>
      </c>
      <c r="F14" s="2" t="s">
        <v>23</v>
      </c>
      <c r="O14" s="2"/>
      <c r="P14" s="2"/>
    </row>
    <row r="15" spans="2:16" x14ac:dyDescent="0.35">
      <c r="C15" s="8"/>
      <c r="D15" s="8"/>
      <c r="H15" s="8" t="s">
        <v>21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/>
      <c r="C17" s="8"/>
      <c r="D17" s="8"/>
      <c r="E17" s="27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26">
        <f>E14*(E6/(E6+E8))+E10*(E8/(E6+E8))*(1-E12)</f>
        <v>8.0350232565478116E-2</v>
      </c>
      <c r="O19" s="2"/>
      <c r="P19" s="2"/>
    </row>
    <row r="20" spans="2:24" x14ac:dyDescent="0.35">
      <c r="B20" s="9" t="s">
        <v>44</v>
      </c>
      <c r="G20" s="3">
        <v>1.4999999999999999E-2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4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"/>
      <c r="R25" s="2"/>
      <c r="S25" s="1"/>
      <c r="T25" s="2"/>
      <c r="U25" s="1"/>
      <c r="V25" s="2"/>
      <c r="W25" s="1"/>
      <c r="X25" s="2"/>
    </row>
    <row r="26" spans="2:24" x14ac:dyDescent="0.3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3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4">
        <v>31888.7</v>
      </c>
      <c r="K27" s="42"/>
      <c r="L27" s="44">
        <v>32923.08</v>
      </c>
      <c r="M27" s="42"/>
      <c r="N27" s="44">
        <v>33923.599999999999</v>
      </c>
      <c r="O27" s="36"/>
      <c r="P27" s="44">
        <v>37097.43</v>
      </c>
      <c r="Q27" s="49"/>
      <c r="R27" s="50"/>
      <c r="S27" s="49"/>
      <c r="T27" s="50"/>
      <c r="U27" s="49"/>
      <c r="V27" s="50"/>
      <c r="W27" s="49"/>
      <c r="X27" s="50"/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"/>
      <c r="R28" s="2"/>
      <c r="S28" s="2"/>
      <c r="T28" s="2"/>
      <c r="U28" s="2"/>
      <c r="V28" s="2"/>
      <c r="W28" s="2"/>
      <c r="X28" s="2"/>
    </row>
    <row r="29" spans="2:24" x14ac:dyDescent="0.3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0.14581717034560832</v>
      </c>
      <c r="K29" s="37"/>
      <c r="L29" s="37">
        <f>L32/L27</f>
        <v>0.15876825618988261</v>
      </c>
      <c r="M29" s="37"/>
      <c r="N29" s="37">
        <f>N32/N27</f>
        <v>0.17226945253451875</v>
      </c>
      <c r="O29" s="37"/>
      <c r="P29" s="37">
        <v>0.16</v>
      </c>
      <c r="Q29" s="51"/>
      <c r="R29" s="51"/>
      <c r="S29" s="51"/>
      <c r="T29" s="51"/>
      <c r="U29" s="51"/>
      <c r="V29" s="51"/>
      <c r="W29" s="51"/>
      <c r="X29" s="51"/>
    </row>
    <row r="30" spans="2:24" x14ac:dyDescent="0.35">
      <c r="B30" s="13" t="s">
        <v>2</v>
      </c>
      <c r="C30" s="13"/>
      <c r="D30" s="14"/>
      <c r="E30" s="14"/>
      <c r="F30" s="15">
        <v>567600000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2"/>
      <c r="R30" s="2"/>
      <c r="S30" s="2"/>
      <c r="T30" s="2"/>
      <c r="U30" s="2"/>
      <c r="V30" s="2"/>
      <c r="W30" s="2"/>
      <c r="X30" s="2"/>
    </row>
    <row r="31" spans="2:24" x14ac:dyDescent="0.35">
      <c r="B31" s="13" t="s">
        <v>7</v>
      </c>
      <c r="C31" s="13"/>
      <c r="D31" s="14" t="s">
        <v>42</v>
      </c>
      <c r="E31" s="14"/>
      <c r="F31" s="44">
        <v>112.99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2"/>
      <c r="R31" s="2"/>
      <c r="S31" s="2"/>
      <c r="T31" s="2"/>
      <c r="U31" s="2"/>
      <c r="V31" s="2"/>
      <c r="W31" s="2"/>
      <c r="X31" s="2"/>
    </row>
    <row r="32" spans="2:24" x14ac:dyDescent="0.3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4">
        <v>4649.92</v>
      </c>
      <c r="K32" s="41"/>
      <c r="L32" s="45">
        <v>5227.1400000000003</v>
      </c>
      <c r="M32" s="41"/>
      <c r="N32" s="45">
        <v>5844</v>
      </c>
      <c r="O32" s="34"/>
      <c r="P32" s="45">
        <v>6375</v>
      </c>
      <c r="Q32" s="52"/>
      <c r="R32" s="53"/>
      <c r="S32" s="52"/>
      <c r="T32" s="53"/>
      <c r="U32" s="52"/>
      <c r="V32" s="53"/>
      <c r="W32" s="52"/>
      <c r="X32" s="53"/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52"/>
      <c r="R33" s="52"/>
      <c r="S33" s="52"/>
      <c r="T33" s="52"/>
      <c r="U33" s="52"/>
      <c r="V33" s="52"/>
      <c r="W33" s="52"/>
      <c r="X33" s="52"/>
    </row>
    <row r="34" spans="2:24" x14ac:dyDescent="0.3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5">
        <f>J32/(1+G19)</f>
        <v>4304.0857120546571</v>
      </c>
      <c r="K34" s="34"/>
      <c r="L34" s="45">
        <f>L32/(1+G19)^2</f>
        <v>4478.5248937612123</v>
      </c>
      <c r="M34" s="34"/>
      <c r="N34" s="45">
        <f>N32/(1+G19)^3</f>
        <v>4634.6452550151525</v>
      </c>
      <c r="O34" s="34"/>
      <c r="P34" s="45">
        <f>(P32/(G19-G20))/(1+G19)^3</f>
        <v>77364.075905255755</v>
      </c>
      <c r="Q34" s="52"/>
      <c r="R34" s="53"/>
      <c r="S34" s="52"/>
      <c r="T34" s="53"/>
      <c r="U34" s="52"/>
      <c r="V34" s="53"/>
      <c r="W34" s="52"/>
      <c r="X34" s="53"/>
    </row>
    <row r="36" spans="2:24" ht="15" thickBot="1" x14ac:dyDescent="0.4"/>
    <row r="37" spans="2:24" x14ac:dyDescent="0.35">
      <c r="B37" s="18" t="s">
        <v>31</v>
      </c>
      <c r="C37" s="19"/>
      <c r="D37" s="19"/>
      <c r="E37" s="19"/>
      <c r="F37" s="19"/>
      <c r="G37" s="19"/>
      <c r="H37" s="19"/>
      <c r="I37" s="19"/>
      <c r="J37" s="48">
        <f>SUM(G34:X34)*1000000-E8*1000000</f>
        <v>73915331766.086777</v>
      </c>
    </row>
    <row r="38" spans="2:24" x14ac:dyDescent="0.35">
      <c r="B38" s="20"/>
      <c r="J38" s="40"/>
    </row>
    <row r="39" spans="2:24" x14ac:dyDescent="0.35">
      <c r="B39" s="22" t="s">
        <v>8</v>
      </c>
      <c r="J39" s="47">
        <f>F31*F30</f>
        <v>64133124000</v>
      </c>
    </row>
    <row r="40" spans="2:24" x14ac:dyDescent="0.35">
      <c r="B40" s="20"/>
      <c r="J40" s="21"/>
    </row>
    <row r="41" spans="2:24" ht="15" thickBot="1" x14ac:dyDescent="0.4">
      <c r="B41" s="54" t="s">
        <v>33</v>
      </c>
      <c r="C41" s="55"/>
      <c r="D41" s="55"/>
      <c r="E41" s="55"/>
      <c r="F41" s="55"/>
      <c r="G41" s="55"/>
      <c r="H41" s="55"/>
      <c r="I41" s="55"/>
      <c r="J41" s="56">
        <f>(J39/J37-1)*-1</f>
        <v>0.13234341959045315</v>
      </c>
    </row>
    <row r="42" spans="2:24" x14ac:dyDescent="0.3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" thickBot="1" x14ac:dyDescent="0.4">
      <c r="B43" s="32" t="s">
        <v>32</v>
      </c>
      <c r="C43" s="33"/>
      <c r="D43" s="33"/>
      <c r="E43" s="33"/>
      <c r="F43" s="33"/>
      <c r="G43" s="33"/>
      <c r="H43" s="33"/>
      <c r="I43" s="33"/>
      <c r="J43" s="46">
        <f>J37/F30</f>
        <v>130.22433362594569</v>
      </c>
    </row>
    <row r="44" spans="2:24" x14ac:dyDescent="0.3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2023-02-18T09:17:58Z</dcterms:modified>
</cp:coreProperties>
</file>