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F28964EB-8405-4A51-B0EA-C4F75A8897D9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4" i="3" l="1"/>
  <c r="X32" i="3"/>
  <c r="V32" i="3"/>
  <c r="V34" i="3" s="1"/>
  <c r="T32" i="3" l="1"/>
  <c r="R32" i="3"/>
  <c r="J39" i="3" l="1"/>
  <c r="J29" i="3" l="1"/>
  <c r="N29" i="3" l="1"/>
  <c r="K7" i="3" l="1"/>
  <c r="K13" i="3"/>
  <c r="E14" i="3" s="1"/>
  <c r="E6" i="3"/>
  <c r="G19" i="3" l="1"/>
  <c r="X34" i="3" s="1"/>
  <c r="R34" i="3" l="1"/>
  <c r="N34" i="3"/>
  <c r="J34" i="3" l="1"/>
  <c r="L29" i="3"/>
  <c r="L34" i="3"/>
  <c r="P32" i="3" l="1"/>
  <c r="P34" i="3" s="1"/>
  <c r="J37" i="3" s="1"/>
  <c r="J43" i="3" l="1"/>
  <c r="J41" i="3"/>
</calcChain>
</file>

<file path=xl/sharedStrings.xml><?xml version="1.0" encoding="utf-8"?>
<sst xmlns="http://schemas.openxmlformats.org/spreadsheetml/2006/main" count="52" uniqueCount="49">
  <si>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</si>
  <si>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</si>
  <si>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</si>
  <si>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</si>
  <si>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</si>
  <si>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</si>
  <si>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</si>
  <si>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</si>
  <si>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</si>
  <si>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</si>
  <si>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</si>
  <si>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</si>
  <si>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</si>
  <si>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</si>
  <si>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</si>
  <si>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</si>
  <si>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</si>
  <si>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</si>
  <si>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</si>
  <si>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</si>
  <si>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</si>
  <si>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</si>
  <si>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</si>
  <si>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</si>
  <si>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</si>
  <si>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</si>
  <si>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</si>
  <si>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</si>
  <si>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</si>
  <si>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</si>
  <si>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</si>
  <si>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</si>
  <si>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</si>
  <si>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</si>
  <si>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</si>
  <si>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</si>
  <si>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</si>
  <si>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</si>
  <si>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</si>
  <si>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</si>
  <si>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</si>
  <si>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</si>
  <si>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2027e</t>
  </si>
  <si>
    <t>2028e</t>
  </si>
  <si>
    <t>(Stand 25.03.23)</t>
  </si>
  <si>
    <t>DCF-Verfahren für Chesapeake:</t>
  </si>
  <si>
    <t>2029e</t>
  </si>
  <si>
    <t>2030e</t>
  </si>
  <si>
    <t>Wachstumsabschlag (2031ff.)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</si>
</sst>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1" applyNumberFormat="1" applyFont="1" applyFill="1" applyAlignment="1">
      <alignment horizontal="center"/>
    </xf>
    <xf numFmtId="170" fontId="2" fillId="0" borderId="8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3" xfId="1" applyNumberFormat="1" applyFont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165" fontId="0" fillId="3" borderId="0" xfId="2" applyNumberFormat="1" applyFon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616499</xdr:colOff>
      <xdr:row>22</xdr:row>
      <xdr:rowOff>120844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254000</xdr:colOff>
      <xdr:row>22</xdr:row>
      <xdr:rowOff>141475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16" zoomScaleNormal="100" workbookViewId="0">
      <selection activeCell="F32" sqref="F32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3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45</v>
      </c>
    </row>
    <row r="3" spans="2:16" x14ac:dyDescent="0.25">
      <c r="F3" s="2" t="s">
        <v>16</v>
      </c>
      <c r="J3" s="8"/>
      <c r="L3" s="2" t="s">
        <v>27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3.7499999999999999E-2</v>
      </c>
      <c r="L5" s="2" t="s">
        <v>30</v>
      </c>
    </row>
    <row r="6" spans="2:16" x14ac:dyDescent="0.25">
      <c r="B6" s="8" t="s">
        <v>37</v>
      </c>
      <c r="C6" s="8"/>
      <c r="D6" s="8"/>
      <c r="E6" s="28">
        <f>J39/1000000</f>
        <v>2239.2399999999998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6.1750000000000013E-2</v>
      </c>
      <c r="O7" s="2"/>
    </row>
    <row r="8" spans="2:16" x14ac:dyDescent="0.25">
      <c r="B8" s="8" t="s">
        <v>26</v>
      </c>
      <c r="C8" s="8"/>
      <c r="D8" s="8"/>
      <c r="E8" s="4">
        <v>816.97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5">
      <c r="B10" s="8" t="s">
        <v>10</v>
      </c>
      <c r="C10" s="8"/>
      <c r="D10" s="8"/>
      <c r="E10" s="6">
        <v>0.05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36</v>
      </c>
      <c r="K11" s="29">
        <v>1.9</v>
      </c>
      <c r="L11" s="2" t="s">
        <v>29</v>
      </c>
      <c r="O11" s="2"/>
      <c r="P11" s="2"/>
    </row>
    <row r="12" spans="2:16" x14ac:dyDescent="0.25">
      <c r="B12" s="8" t="s">
        <v>9</v>
      </c>
      <c r="C12" s="8"/>
      <c r="D12" s="8"/>
      <c r="E12" s="6">
        <v>0.27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9.9250000000000005E-2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9.9250000000000005E-2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8.2475999685885454E-2</v>
      </c>
      <c r="O19" s="2"/>
      <c r="P19" s="2"/>
    </row>
    <row r="20" spans="2:24" x14ac:dyDescent="0.25">
      <c r="B20" s="9" t="s">
        <v>48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42</v>
      </c>
      <c r="R25" s="11"/>
      <c r="S25" s="12" t="s">
        <v>43</v>
      </c>
      <c r="T25" s="11"/>
      <c r="U25" s="12" t="s">
        <v>46</v>
      </c>
      <c r="V25" s="11"/>
      <c r="W25" s="12" t="s">
        <v>47</v>
      </c>
      <c r="X25" s="11"/>
    </row>
    <row r="26" spans="2:24" x14ac:dyDescent="0.25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5" customFormat="1" x14ac:dyDescent="0.2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7">
        <v>734.13</v>
      </c>
      <c r="K27" s="42"/>
      <c r="L27" s="47">
        <v>792.21</v>
      </c>
      <c r="M27" s="42"/>
      <c r="N27" s="47">
        <v>844.78</v>
      </c>
      <c r="O27" s="36"/>
      <c r="P27" s="47">
        <v>847.39</v>
      </c>
      <c r="Q27" s="42"/>
      <c r="R27" s="47">
        <v>898.23340000000007</v>
      </c>
      <c r="S27" s="36"/>
      <c r="T27" s="47">
        <v>952.21214299999997</v>
      </c>
      <c r="U27" s="42"/>
      <c r="V27" s="47">
        <v>1004.853280885</v>
      </c>
      <c r="W27" s="36"/>
      <c r="X27" s="47">
        <v>1055.4283039981001</v>
      </c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4" x14ac:dyDescent="0.2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-2.9000313296010244E-2</v>
      </c>
      <c r="K29" s="37"/>
      <c r="L29" s="37">
        <f>L32/L27</f>
        <v>-1.0047840850279597E-2</v>
      </c>
      <c r="M29" s="37"/>
      <c r="N29" s="37">
        <f>N32/N27</f>
        <v>4.9361964061649189E-3</v>
      </c>
      <c r="O29" s="37"/>
      <c r="P29" s="37">
        <v>0.05</v>
      </c>
      <c r="Q29" s="37"/>
      <c r="R29" s="52">
        <v>7.4999999999999997E-2</v>
      </c>
      <c r="S29" s="37"/>
      <c r="T29" s="37">
        <v>0.1</v>
      </c>
      <c r="U29" s="37"/>
      <c r="V29" s="52">
        <v>0.125</v>
      </c>
      <c r="W29" s="37"/>
      <c r="X29" s="37">
        <v>0.15</v>
      </c>
    </row>
    <row r="30" spans="2:24" x14ac:dyDescent="0.25">
      <c r="B30" s="13" t="s">
        <v>2</v>
      </c>
      <c r="C30" s="13"/>
      <c r="D30" s="14"/>
      <c r="E30" s="14"/>
      <c r="F30" s="15">
        <v>17800000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4"/>
      <c r="T30" s="14"/>
      <c r="U30" s="14"/>
      <c r="V30" s="17"/>
      <c r="W30" s="14"/>
      <c r="X30" s="14"/>
    </row>
    <row r="31" spans="2:24" x14ac:dyDescent="0.25">
      <c r="B31" s="13" t="s">
        <v>7</v>
      </c>
      <c r="C31" s="13"/>
      <c r="D31" s="14" t="s">
        <v>44</v>
      </c>
      <c r="E31" s="14"/>
      <c r="F31" s="47">
        <v>125.8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4"/>
      <c r="T31" s="14"/>
      <c r="U31" s="14"/>
      <c r="V31" s="17"/>
      <c r="W31" s="14"/>
      <c r="X31" s="14"/>
    </row>
    <row r="32" spans="2:24" x14ac:dyDescent="0.2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47">
        <v>-21.29</v>
      </c>
      <c r="K32" s="41"/>
      <c r="L32" s="51">
        <v>-7.96</v>
      </c>
      <c r="M32" s="41"/>
      <c r="N32" s="51">
        <v>4.17</v>
      </c>
      <c r="O32" s="34"/>
      <c r="P32" s="51">
        <f>P27*P29</f>
        <v>42.369500000000002</v>
      </c>
      <c r="Q32" s="41"/>
      <c r="R32" s="51">
        <f>R27*R29</f>
        <v>67.367505000000008</v>
      </c>
      <c r="S32" s="34"/>
      <c r="T32" s="51">
        <f>T27*T29</f>
        <v>95.2212143</v>
      </c>
      <c r="U32" s="41"/>
      <c r="V32" s="51">
        <f>V27*V29</f>
        <v>125.606660110625</v>
      </c>
      <c r="W32" s="34"/>
      <c r="X32" s="51">
        <f>X27*X29</f>
        <v>158.31424559971501</v>
      </c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2:24" x14ac:dyDescent="0.2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51">
        <f>J32/(1+G19)</f>
        <v>-19.667872549763658</v>
      </c>
      <c r="K34" s="34"/>
      <c r="L34" s="51">
        <f>L32/(1+G19)^2</f>
        <v>-6.7932330767970024</v>
      </c>
      <c r="M34" s="34"/>
      <c r="N34" s="51">
        <f>N32/(1+G19)^3</f>
        <v>3.2876170697400053</v>
      </c>
      <c r="O34" s="34"/>
      <c r="P34" s="51">
        <f>P32/(1+G19)^4</f>
        <v>30.858885326070045</v>
      </c>
      <c r="Q34" s="34"/>
      <c r="R34" s="51">
        <f>R32/(1+G19)^5</f>
        <v>45.327219894657532</v>
      </c>
      <c r="S34" s="34"/>
      <c r="T34" s="51">
        <f>T32/(1+K19)^6</f>
        <v>95.2212143</v>
      </c>
      <c r="U34" s="34"/>
      <c r="V34" s="51">
        <f>V32/(1+K19)^7</f>
        <v>125.606660110625</v>
      </c>
      <c r="W34" s="34"/>
      <c r="X34" s="51">
        <f>(X32/(G19-G20))/(1+G19)^7</f>
        <v>1455.0531218500105</v>
      </c>
    </row>
    <row r="36" spans="2:24" ht="15.75" thickBot="1" x14ac:dyDescent="0.3"/>
    <row r="37" spans="2:24" x14ac:dyDescent="0.25">
      <c r="B37" s="18" t="s">
        <v>31</v>
      </c>
      <c r="C37" s="19"/>
      <c r="D37" s="19"/>
      <c r="E37" s="19"/>
      <c r="F37" s="19"/>
      <c r="G37" s="19"/>
      <c r="H37" s="19"/>
      <c r="I37" s="19"/>
      <c r="J37" s="50">
        <f>SUM(G34:X34)*1000000-E8*1000000</f>
        <v>911923612.92454243</v>
      </c>
    </row>
    <row r="38" spans="2:24" x14ac:dyDescent="0.25">
      <c r="B38" s="20"/>
      <c r="J38" s="40"/>
    </row>
    <row r="39" spans="2:24" x14ac:dyDescent="0.25">
      <c r="B39" s="22" t="s">
        <v>8</v>
      </c>
      <c r="J39" s="49">
        <f>F31*F30</f>
        <v>2239240000</v>
      </c>
    </row>
    <row r="40" spans="2:24" x14ac:dyDescent="0.25">
      <c r="B40" s="20"/>
      <c r="J40" s="21"/>
    </row>
    <row r="41" spans="2:24" ht="15.75" thickBot="1" x14ac:dyDescent="0.3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-1.4555126857815961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32</v>
      </c>
      <c r="C43" s="33"/>
      <c r="D43" s="33"/>
      <c r="E43" s="33"/>
      <c r="F43" s="33"/>
      <c r="G43" s="33"/>
      <c r="H43" s="33"/>
      <c r="I43" s="33"/>
      <c r="J43" s="48">
        <f>J37/F30</f>
        <v>51.231663647446204</v>
      </c>
    </row>
    <row r="44" spans="2:24" x14ac:dyDescent="0.2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2023-03-25T09:40:11Z</dcterms:modified>
</cp:coreProperties>
</file>