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15.3-22.3\"/>
    </mc:Choice>
  </mc:AlternateContent>
  <xr:revisionPtr revIDLastSave="0" documentId="13_ncr:1_{33CB75DB-3548-405C-B363-628321F882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2" i="3" l="1"/>
  <c r="R32" i="3"/>
  <c r="J39" i="3" l="1"/>
  <c r="J29" i="3" l="1"/>
  <c r="N29" i="3" l="1"/>
  <c r="K7" i="3" l="1"/>
  <c r="K13" i="3"/>
  <c r="E14" i="3" s="1"/>
  <c r="E6" i="3"/>
  <c r="G19" i="3" l="1"/>
  <c r="R34" i="3" l="1"/>
  <c r="T34" i="3"/>
  <c r="N34" i="3"/>
  <c r="J34" i="3" l="1"/>
  <c r="L29" i="3"/>
  <c r="L34" i="3"/>
  <c r="P32" i="3" l="1"/>
  <c r="P34" i="3" s="1"/>
  <c r="J37" i="3" s="1"/>
  <c r="J43" i="3" l="1"/>
  <c r="J41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<sst xmlns="http://schemas.openxmlformats.org/spreadsheetml/2006/main" count="50" uniqueCount="47">
  <si>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</si>
  <si>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</si>
  <si>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</si>
  <si>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</si>
  <si>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</si>
  <si>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</si>
  <si>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</si>
  <si>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</si>
  <si>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</si>
  <si>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</si>
  <si>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</si>
  <si>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</si>
  <si>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</si>
  <si>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</si>
  <si>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</si>
  <si>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</si>
  <si>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</si>
  <si>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</si>
  <si>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</si>
  <si>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</si>
  <si>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</si>
  <si>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</si>
  <si>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</si>
  <si>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</si>
  <si>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</si>
  <si>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</si>
  <si>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</si>
  <si>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</si>
  <si>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</si>
  <si>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</si>
  <si>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</si>
  <si>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</si>
  <si>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</si>
  <si>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</si>
  <si>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</si>
  <si>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</si>
  <si>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</si>
  <si>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</si>
  <si>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</si>
  <si>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</si>
  <si>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</si>
  <si>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</si>
  <si>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</si>
  <si>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</si>
  <si>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</si>
  <si>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DCF-Verfahren für Fortinet:</t>
  </si>
  <si>
    <t>(Stand 18.03.23)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</si>
</sst>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44" fontId="0" fillId="0" borderId="0" xfId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70" fontId="0" fillId="3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G39" sqref="G39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3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45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49300.466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5.8500000000000017E-2</v>
      </c>
      <c r="O7" s="2"/>
    </row>
    <row r="8" spans="2:16" x14ac:dyDescent="0.35">
      <c r="B8" s="8" t="s">
        <v>26</v>
      </c>
      <c r="C8" s="8"/>
      <c r="D8" s="8"/>
      <c r="E8" s="4">
        <v>1086.0999999999999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0.15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9.6000000000000016E-2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9.6000000000000016E-2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9.4480347916545873E-2</v>
      </c>
      <c r="O19" s="2"/>
      <c r="P19" s="2"/>
    </row>
    <row r="20" spans="2:24" x14ac:dyDescent="0.35">
      <c r="B20" s="9" t="s">
        <v>44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52">
        <v>5410.46</v>
      </c>
      <c r="K27" s="42"/>
      <c r="L27" s="52">
        <v>6452.45</v>
      </c>
      <c r="M27" s="42"/>
      <c r="N27" s="52">
        <v>7731.37</v>
      </c>
      <c r="O27" s="36"/>
      <c r="P27" s="52">
        <v>8968.3891999999996</v>
      </c>
      <c r="Q27" s="42"/>
      <c r="R27" s="52">
        <v>10180.2814475</v>
      </c>
      <c r="S27" s="36"/>
      <c r="T27" s="52">
        <v>11302.335175600001</v>
      </c>
      <c r="U27" s="44"/>
      <c r="V27" s="45"/>
      <c r="W27" s="44"/>
      <c r="X27" s="45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0.33356867992739986</v>
      </c>
      <c r="K29" s="37"/>
      <c r="L29" s="37">
        <f>L32/L27</f>
        <v>0.3510341033250936</v>
      </c>
      <c r="M29" s="37"/>
      <c r="N29" s="37">
        <f>N32/N27</f>
        <v>0.37964422864253039</v>
      </c>
      <c r="O29" s="37"/>
      <c r="P29" s="37">
        <v>0.39</v>
      </c>
      <c r="Q29" s="37"/>
      <c r="R29" s="37">
        <v>0.4</v>
      </c>
      <c r="S29" s="37"/>
      <c r="T29" s="37">
        <v>0.4</v>
      </c>
      <c r="U29" s="46"/>
      <c r="V29" s="46"/>
      <c r="W29" s="46"/>
      <c r="X29" s="46"/>
    </row>
    <row r="30" spans="2:24" x14ac:dyDescent="0.35">
      <c r="B30" s="13" t="s">
        <v>2</v>
      </c>
      <c r="C30" s="13"/>
      <c r="D30" s="14"/>
      <c r="E30" s="14"/>
      <c r="F30" s="15">
        <v>805300000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2"/>
      <c r="V30" s="2"/>
      <c r="W30" s="2"/>
      <c r="X30" s="2"/>
    </row>
    <row r="31" spans="2:24" x14ac:dyDescent="0.35">
      <c r="B31" s="13" t="s">
        <v>7</v>
      </c>
      <c r="C31" s="13"/>
      <c r="D31" s="14" t="s">
        <v>46</v>
      </c>
      <c r="E31" s="14"/>
      <c r="F31" s="52">
        <v>61.22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2"/>
      <c r="V31" s="2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52">
        <v>1804.76</v>
      </c>
      <c r="K32" s="41"/>
      <c r="L32" s="56">
        <v>2265.0300000000002</v>
      </c>
      <c r="M32" s="41"/>
      <c r="N32" s="56">
        <v>2935.17</v>
      </c>
      <c r="O32" s="34"/>
      <c r="P32" s="56">
        <f>P27*P29</f>
        <v>3497.6717880000001</v>
      </c>
      <c r="Q32" s="41"/>
      <c r="R32" s="56">
        <f>R27*R29</f>
        <v>4072.1125790000001</v>
      </c>
      <c r="S32" s="34"/>
      <c r="T32" s="56">
        <f>T27*T29</f>
        <v>4520.9340702400004</v>
      </c>
      <c r="U32" s="47"/>
      <c r="V32" s="48"/>
      <c r="W32" s="47"/>
      <c r="X32" s="48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47"/>
      <c r="V33" s="47"/>
      <c r="W33" s="47"/>
      <c r="X33" s="47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56">
        <f>J32/(1+G19)</f>
        <v>1648.965194702256</v>
      </c>
      <c r="K34" s="34"/>
      <c r="L34" s="56">
        <f>L32/(1+G19)^2</f>
        <v>1890.8541134248285</v>
      </c>
      <c r="M34" s="34"/>
      <c r="N34" s="56">
        <f>N32/(1+G19)^3</f>
        <v>2238.7693681982505</v>
      </c>
      <c r="O34" s="34"/>
      <c r="P34" s="56">
        <f>P32/(1+G19)^4</f>
        <v>2437.5143563820684</v>
      </c>
      <c r="Q34" s="34"/>
      <c r="R34" s="56">
        <f>R32/(1+G19)^5</f>
        <v>2592.8651852629346</v>
      </c>
      <c r="S34" s="34"/>
      <c r="T34" s="56">
        <f>(T32/(G19-G20))/(1+G19)^5</f>
        <v>38649.745388368035</v>
      </c>
      <c r="U34" s="47"/>
      <c r="V34" s="48"/>
      <c r="W34" s="47"/>
      <c r="X34" s="48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5">
        <f>SUM(G34:X34)*1000000-E8*1000000</f>
        <v>48372613606.338371</v>
      </c>
    </row>
    <row r="38" spans="2:24" x14ac:dyDescent="0.35">
      <c r="B38" s="20"/>
      <c r="J38" s="40"/>
    </row>
    <row r="39" spans="2:24" x14ac:dyDescent="0.35">
      <c r="B39" s="22" t="s">
        <v>8</v>
      </c>
      <c r="J39" s="54">
        <f>F31*F30</f>
        <v>49300466000</v>
      </c>
    </row>
    <row r="40" spans="2:24" x14ac:dyDescent="0.35">
      <c r="B40" s="20"/>
      <c r="J40" s="21"/>
    </row>
    <row r="41" spans="2:24" ht="15" thickBot="1" x14ac:dyDescent="0.4">
      <c r="B41" s="49" t="s">
        <v>33</v>
      </c>
      <c r="C41" s="50"/>
      <c r="D41" s="50"/>
      <c r="E41" s="50"/>
      <c r="F41" s="50"/>
      <c r="G41" s="50"/>
      <c r="H41" s="50"/>
      <c r="I41" s="50"/>
      <c r="J41" s="51">
        <f>(J39/J37-1)*-1</f>
        <v>-1.9181357476620864E-2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53">
        <f>J37/F30</f>
        <v>60.067817715557396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2023-03-18T08:03:53Z</dcterms:modified>
</cp:coreProperties>
</file>