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EBC05D38-86F6-4221-B7C8-C41239C9D755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3" l="1"/>
  <c r="T32" i="3" l="1"/>
  <c r="J39" i="3" l="1"/>
  <c r="J29" i="3" l="1"/>
  <c r="K7" i="3" l="1"/>
  <c r="K13" i="3"/>
  <c r="E14" i="3" s="1"/>
  <c r="E6" i="3"/>
  <c r="G19" i="3" l="1"/>
  <c r="T34" i="3" s="1"/>
  <c r="J34" i="3" l="1"/>
  <c r="L29" i="3"/>
  <c r="L34" i="3"/>
  <c r="N34" i="3" l="1"/>
  <c r="P29" i="3" l="1"/>
  <c r="P34" i="3"/>
  <c r="J37" i="3" s="1"/>
  <c r="J43" i="3" s="1"/>
  <c r="R29" i="3"/>
  <c r="R34" i="3"/>
  <c r="J41" i="3" l="1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<sst xmlns="http://schemas.openxmlformats.org/spreadsheetml/2006/main" count="50" uniqueCount="47">
  <si>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</si>
  <si>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</si>
  <si>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</si>
  <si>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</si>
  <si>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</si>
  <si>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</si>
  <si>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</si>
  <si>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</si>
  <si>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</si>
  <si>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</si>
  <si>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</si>
  <si>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</si>
  <si>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</si>
  <si>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</si>
  <si>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</si>
  <si>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</si>
  <si>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</si>
  <si>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</si>
  <si>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</si>
  <si>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</si>
  <si>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</si>
  <si>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</si>
  <si>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</si>
  <si>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</si>
  <si>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</si>
  <si>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</si>
  <si>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</si>
  <si>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</si>
  <si>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</si>
  <si>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</si>
  <si>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</si>
  <si>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</si>
  <si>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</si>
  <si>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</si>
  <si>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</si>
  <si>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</si>
  <si>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</si>
  <si>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</si>
  <si>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</si>
  <si>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</si>
  <si>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</si>
  <si>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</si>
  <si>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Wachstumsabschlag (2029ff.)</t>
  </si>
  <si>
    <t>2027e</t>
  </si>
  <si>
    <t>2028e</t>
  </si>
  <si>
    <t>DCF-Verfahren für Verbio:</t>
  </si>
  <si>
    <t>(Stand 20.05.23)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</si>
</sst>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44" fontId="2" fillId="0" borderId="8" xfId="1" applyNumberFormat="1" applyFon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2" fillId="0" borderId="3" xfId="1" applyNumberFormat="1" applyFont="1" applyBorder="1" applyAlignment="1">
      <alignment horizontal="center"/>
    </xf>
    <xf numFmtId="44" fontId="0" fillId="3" borderId="0" xfId="1" applyNumberFormat="1" applyFont="1" applyFill="1" applyAlignment="1">
      <alignment horizontal="center"/>
    </xf>
    <xf numFmtId="44" fontId="0" fillId="3" borderId="0" xfId="0" applyNumberForma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616499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13" zoomScaleNormal="100" workbookViewId="0">
      <selection activeCell="D32" sqref="D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45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2155.19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49.39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7.0000000000000007E-2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9.8281054668009335E-2</v>
      </c>
      <c r="O19" s="2"/>
      <c r="P19" s="2"/>
    </row>
    <row r="20" spans="2:24" x14ac:dyDescent="0.25">
      <c r="B20" s="9" t="s">
        <v>42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43</v>
      </c>
      <c r="R25" s="11"/>
      <c r="S25" s="12" t="s">
        <v>44</v>
      </c>
      <c r="T25" s="11"/>
      <c r="U25" s="49"/>
      <c r="V25" s="50"/>
      <c r="W25" s="49"/>
      <c r="X25" s="50"/>
    </row>
    <row r="26" spans="2:24" x14ac:dyDescent="0.25">
      <c r="O26" s="2"/>
      <c r="P26" s="2"/>
      <c r="Q26" s="2"/>
      <c r="R26" s="2"/>
      <c r="S26" s="2"/>
      <c r="T26" s="2"/>
      <c r="U26" s="50"/>
      <c r="V26" s="50"/>
      <c r="W26" s="50"/>
      <c r="X26" s="50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62">
        <v>1826.45</v>
      </c>
      <c r="K27" s="42"/>
      <c r="L27" s="62">
        <v>1910.1</v>
      </c>
      <c r="M27" s="42"/>
      <c r="N27" s="62">
        <v>2308.92</v>
      </c>
      <c r="O27" s="36"/>
      <c r="P27" s="62">
        <v>2320.37</v>
      </c>
      <c r="Q27" s="42"/>
      <c r="R27" s="62">
        <v>2424.78665</v>
      </c>
      <c r="S27" s="36"/>
      <c r="T27" s="62">
        <v>2522.1261715000001</v>
      </c>
      <c r="U27" s="51"/>
      <c r="V27" s="52"/>
      <c r="W27" s="53"/>
      <c r="X27" s="52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0"/>
      <c r="V28" s="50"/>
      <c r="W28" s="50"/>
      <c r="X28" s="50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-0.13603985874236907</v>
      </c>
      <c r="K29" s="37"/>
      <c r="L29" s="37">
        <f>L32/L27</f>
        <v>1.0664363122349616E-2</v>
      </c>
      <c r="M29" s="37"/>
      <c r="N29" s="37">
        <f t="shared" ref="N29:R29" si="0">N32/N27</f>
        <v>2.1269684527831192E-2</v>
      </c>
      <c r="O29" s="37"/>
      <c r="P29" s="37">
        <f t="shared" si="0"/>
        <v>5.1629696987980367E-2</v>
      </c>
      <c r="Q29" s="37"/>
      <c r="R29" s="37">
        <f t="shared" si="0"/>
        <v>8.0089520453273694E-2</v>
      </c>
      <c r="S29" s="37"/>
      <c r="T29" s="37">
        <v>0.1</v>
      </c>
      <c r="U29" s="54"/>
      <c r="V29" s="54"/>
      <c r="W29" s="54"/>
      <c r="X29" s="54"/>
    </row>
    <row r="30" spans="2:24" x14ac:dyDescent="0.25">
      <c r="B30" s="13" t="s">
        <v>2</v>
      </c>
      <c r="C30" s="13"/>
      <c r="D30" s="14"/>
      <c r="E30" s="14"/>
      <c r="F30" s="15">
        <v>63500000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50"/>
      <c r="V30" s="55"/>
      <c r="W30" s="50"/>
      <c r="X30" s="50"/>
    </row>
    <row r="31" spans="2:24" x14ac:dyDescent="0.25">
      <c r="B31" s="13" t="s">
        <v>7</v>
      </c>
      <c r="C31" s="13"/>
      <c r="D31" s="14" t="s">
        <v>46</v>
      </c>
      <c r="E31" s="14"/>
      <c r="F31" s="62">
        <v>33.94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50"/>
      <c r="V31" s="55"/>
      <c r="W31" s="50"/>
      <c r="X31" s="50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62">
        <v>-248.47</v>
      </c>
      <c r="K32" s="41"/>
      <c r="L32" s="63">
        <v>20.37</v>
      </c>
      <c r="M32" s="41"/>
      <c r="N32" s="63">
        <v>49.11</v>
      </c>
      <c r="O32" s="47"/>
      <c r="P32" s="63">
        <v>119.8</v>
      </c>
      <c r="Q32" s="47"/>
      <c r="R32" s="63">
        <v>194.2</v>
      </c>
      <c r="S32" s="47"/>
      <c r="T32" s="63">
        <f t="shared" ref="T32" si="1">T27*T29</f>
        <v>252.21261715000003</v>
      </c>
      <c r="U32" s="56"/>
      <c r="V32" s="57"/>
      <c r="W32" s="57"/>
      <c r="X32" s="57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8"/>
      <c r="V33" s="58"/>
      <c r="W33" s="58"/>
      <c r="X33" s="58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63">
        <f>J32/(1+G19)</f>
        <v>-226.23535109153644</v>
      </c>
      <c r="K34" s="34"/>
      <c r="L34" s="63">
        <f>L32/(1+G19)^2</f>
        <v>16.887448780307189</v>
      </c>
      <c r="M34" s="34"/>
      <c r="N34" s="63">
        <f>N32/(1+G19)^3</f>
        <v>37.070586561820683</v>
      </c>
      <c r="O34" s="34"/>
      <c r="P34" s="63">
        <f>P32/(1+G19)^4</f>
        <v>82.338480794642138</v>
      </c>
      <c r="Q34" s="34"/>
      <c r="R34" s="63">
        <f>R32/(1+K19)^5</f>
        <v>194.2</v>
      </c>
      <c r="S34" s="34"/>
      <c r="T34" s="63">
        <f>(T32/(G19-G20))/(1+G19)^5</f>
        <v>2016.2421060681345</v>
      </c>
      <c r="U34" s="58"/>
      <c r="V34" s="57"/>
      <c r="W34" s="58"/>
      <c r="X34" s="57"/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61">
        <f>SUM(G34:X34)*1000000-E8*1000000</f>
        <v>2071113271.113368</v>
      </c>
    </row>
    <row r="38" spans="2:24" x14ac:dyDescent="0.25">
      <c r="B38" s="20"/>
      <c r="J38" s="40"/>
    </row>
    <row r="39" spans="2:24" x14ac:dyDescent="0.25">
      <c r="B39" s="22" t="s">
        <v>8</v>
      </c>
      <c r="J39" s="60">
        <f>F31*F30</f>
        <v>2155190000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-4.0594944786112475E-2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9">
        <f>J37/F30</f>
        <v>32.615957025407369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2023-05-20T06:16:29Z</dcterms:modified>
</cp:coreProperties>
</file>