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E26A5632-9C9F-4A64-A550-76498C75C87C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3" l="1"/>
  <c r="R29" i="3" l="1"/>
  <c r="T32" i="3"/>
  <c r="N29" i="3" l="1"/>
  <c r="J39" i="3" l="1"/>
  <c r="J29" i="3" l="1"/>
  <c r="K7" i="3" l="1"/>
  <c r="K13" i="3"/>
  <c r="E14" i="3" s="1"/>
  <c r="E6" i="3"/>
  <c r="G19" i="3" l="1"/>
  <c r="V34" i="3" l="1"/>
  <c r="R34" i="3"/>
  <c r="T34" i="3"/>
  <c r="X34" i="3"/>
  <c r="P34" i="3"/>
  <c r="J34" i="3"/>
  <c r="L29" i="3"/>
  <c r="L34" i="3"/>
  <c r="N34" i="3" l="1"/>
  <c r="P29" i="3" l="1"/>
  <c r="J37" i="3"/>
  <c r="J43" i="3" l="1"/>
  <c r="J41" i="3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<sst xmlns="http://schemas.openxmlformats.org/spreadsheetml/2006/main" count="52" uniqueCount="49">
  <si>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</si>
  <si>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</si>
  <si>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</si>
  <si>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</si>
  <si>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</si>
  <si>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</si>
  <si>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</si>
  <si>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</si>
  <si>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</si>
  <si>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</si>
  <si>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</si>
  <si>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</si>
  <si>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</si>
  <si>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</si>
  <si>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</si>
  <si>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</si>
  <si>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</si>
  <si>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</si>
  <si>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</si>
  <si>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</si>
  <si>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</si>
  <si>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</si>
  <si>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</si>
  <si>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</si>
  <si>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</si>
  <si>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</si>
  <si>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</si>
  <si>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</si>
  <si>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</si>
  <si>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</si>
  <si>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</si>
  <si>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</si>
  <si>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</si>
  <si>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</si>
  <si>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</si>
  <si>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</si>
  <si>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</si>
  <si>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</si>
  <si>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</si>
  <si>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</si>
  <si>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</si>
  <si>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</si>
  <si>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</si>
  <si>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</si>
  <si>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(Stand 10.06.23)</t>
  </si>
  <si>
    <t>2029e</t>
  </si>
  <si>
    <t>2030e</t>
  </si>
  <si>
    <t>Wachstumsabschlag (2031ff.)</t>
  </si>
  <si>
    <t>DCF-Verfahren für Zscaler: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</si>
</sst>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E9" sqref="E9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48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21253.356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1214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0.06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0.1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9.6804963743842398E-2</v>
      </c>
      <c r="O19" s="2"/>
      <c r="P19" s="2"/>
    </row>
    <row r="20" spans="2:24" x14ac:dyDescent="0.25">
      <c r="B20" s="9" t="s">
        <v>47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2" t="s">
        <v>45</v>
      </c>
      <c r="V25" s="11"/>
      <c r="W25" s="12" t="s">
        <v>46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1591.89</v>
      </c>
      <c r="K27" s="42"/>
      <c r="L27" s="49">
        <v>2045.99</v>
      </c>
      <c r="M27" s="42"/>
      <c r="N27" s="49">
        <v>2581.6</v>
      </c>
      <c r="O27" s="36"/>
      <c r="P27" s="49">
        <v>3195.55</v>
      </c>
      <c r="Q27" s="42"/>
      <c r="R27" s="49">
        <v>3754.7712499999998</v>
      </c>
      <c r="S27" s="36"/>
      <c r="T27" s="49">
        <v>4301.2102999999997</v>
      </c>
      <c r="U27" s="42"/>
      <c r="V27" s="49">
        <v>4822.9157930000001</v>
      </c>
      <c r="W27" s="36"/>
      <c r="X27" s="49">
        <v>5315.3059494099998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0.20917902618899548</v>
      </c>
      <c r="K29" s="37"/>
      <c r="L29" s="37">
        <f>L32/L27</f>
        <v>0.22154555985122115</v>
      </c>
      <c r="M29" s="37"/>
      <c r="N29" s="37">
        <f t="shared" ref="N29:R29" si="0">N32/N27</f>
        <v>0.23500154942671211</v>
      </c>
      <c r="O29" s="37"/>
      <c r="P29" s="37">
        <f t="shared" si="0"/>
        <v>0.23457620753860836</v>
      </c>
      <c r="Q29" s="37"/>
      <c r="R29" s="37">
        <f t="shared" si="0"/>
        <v>0.26768608074326766</v>
      </c>
      <c r="S29" s="37"/>
      <c r="T29" s="37">
        <v>0.28999999999999998</v>
      </c>
      <c r="U29" s="37"/>
      <c r="V29" s="37">
        <v>0.3</v>
      </c>
      <c r="W29" s="37"/>
      <c r="X29" s="37">
        <v>0.3</v>
      </c>
    </row>
    <row r="30" spans="2:24" x14ac:dyDescent="0.25">
      <c r="B30" s="13" t="s">
        <v>2</v>
      </c>
      <c r="C30" s="13"/>
      <c r="D30" s="14"/>
      <c r="E30" s="14"/>
      <c r="F30" s="15">
        <v>140900000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14"/>
      <c r="V30" s="17"/>
      <c r="W30" s="14"/>
      <c r="X30" s="14"/>
    </row>
    <row r="31" spans="2:24" x14ac:dyDescent="0.25">
      <c r="B31" s="13" t="s">
        <v>7</v>
      </c>
      <c r="C31" s="13"/>
      <c r="D31" s="14" t="s">
        <v>44</v>
      </c>
      <c r="E31" s="14"/>
      <c r="F31" s="49">
        <v>150.84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14"/>
      <c r="V31" s="17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332.99</v>
      </c>
      <c r="K32" s="41"/>
      <c r="L32" s="47">
        <v>453.28</v>
      </c>
      <c r="M32" s="41"/>
      <c r="N32" s="47">
        <v>606.67999999999995</v>
      </c>
      <c r="O32" s="47"/>
      <c r="P32" s="47">
        <v>749.6</v>
      </c>
      <c r="Q32" s="47"/>
      <c r="R32" s="47">
        <v>1005.1</v>
      </c>
      <c r="S32" s="47"/>
      <c r="T32" s="47">
        <f t="shared" ref="T32" si="1">T27*T29</f>
        <v>1247.3509869999998</v>
      </c>
      <c r="U32" s="47"/>
      <c r="V32" s="47">
        <v>1005.1</v>
      </c>
      <c r="W32" s="47"/>
      <c r="X32" s="47">
        <f t="shared" ref="X32" si="2">X27*X29</f>
        <v>1594.5917848229999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303.60001185932765</v>
      </c>
      <c r="K34" s="34"/>
      <c r="L34" s="47">
        <f>L32/(1+G19)^2</f>
        <v>376.79726577904336</v>
      </c>
      <c r="M34" s="34"/>
      <c r="N34" s="47">
        <f>N32/(1+G19)^3</f>
        <v>459.8026356303796</v>
      </c>
      <c r="O34" s="34"/>
      <c r="P34" s="47">
        <f>P32/(1+G19)^4</f>
        <v>517.97875673863655</v>
      </c>
      <c r="Q34" s="34"/>
      <c r="R34" s="47">
        <f>R32/(1+G19)^5</f>
        <v>633.23110066378922</v>
      </c>
      <c r="S34" s="34"/>
      <c r="T34" s="47">
        <f>T32/(1+G19)^6</f>
        <v>716.49346155900196</v>
      </c>
      <c r="U34" s="34"/>
      <c r="V34" s="47">
        <f>V32/(1+G19)^7</f>
        <v>526.38489970078081</v>
      </c>
      <c r="W34" s="34"/>
      <c r="X34" s="47">
        <f>(X32/(G19-G20))/(1+G19)^7</f>
        <v>10873.125057726591</v>
      </c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2">
        <f>SUM(G34:X34)*1000000-E8*1000000</f>
        <v>13193413189.657549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21253356000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-0.6109065709137893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0">
        <f>J37/F30</f>
        <v>93.636715327590835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2023-06-10T07:21:24Z</dcterms:modified>
</cp:coreProperties>
</file>