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F72DEBD-414F-44E1-BBF3-8667DD44A2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3" l="1"/>
  <c r="R32" i="3"/>
  <c r="T32" i="3" l="1"/>
  <c r="N29" i="3" l="1"/>
  <c r="J39" i="3" l="1"/>
  <c r="J29" i="3" l="1"/>
  <c r="K7" i="3" l="1"/>
  <c r="K13" i="3"/>
  <c r="E14" i="3" s="1"/>
  <c r="E6" i="3"/>
  <c r="G19" i="3" l="1"/>
  <c r="T34" i="3" s="1"/>
  <c r="R34" i="3" l="1"/>
  <c r="P34" i="3"/>
  <c r="J34" i="3"/>
  <c r="L29" i="3"/>
  <c r="L34" i="3"/>
  <c r="N34" i="3" l="1"/>
  <c r="J37" i="3" s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<sst xmlns="http://schemas.openxmlformats.org/spreadsheetml/2006/main" count="50" uniqueCount="47">
  <si>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</si>
  <si>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</si>
  <si>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</si>
  <si>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</si>
  <si>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</si>
  <si>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</si>
  <si>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</si>
  <si>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</si>
  <si>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</si>
  <si>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</si>
  <si>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</si>
  <si>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</si>
  <si>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</si>
  <si>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</si>
  <si>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</si>
  <si>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</si>
  <si>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</si>
  <si>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</si>
  <si>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</si>
  <si>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</si>
  <si>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</si>
  <si>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</si>
  <si>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</si>
  <si>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</si>
  <si>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</si>
  <si>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</si>
  <si>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</si>
  <si>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</si>
  <si>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</si>
  <si>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</si>
  <si>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</si>
  <si>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</si>
  <si>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</si>
  <si>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</si>
  <si>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</si>
  <si>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</si>
  <si>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</si>
  <si>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</si>
  <si>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</si>
  <si>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</si>
  <si>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</si>
  <si>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</si>
  <si>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</si>
  <si>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</si>
  <si>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</si>
  <si>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(Stand 12.08.23)</t>
  </si>
  <si>
    <t>DCF-Verfahren für Diageo: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</si>
</sst>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  <numFmt numFmtId="171" formatCode="_-* #,##0.00\ [$GBP]_-;\-* #,##0.00\ [$GBP]_-;_-* &quot;-&quot;??\ [$GBP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1" fontId="0" fillId="3" borderId="0" xfId="1" applyNumberFormat="1" applyFont="1" applyFill="1" applyAlignment="1">
      <alignment horizontal="center"/>
    </xf>
    <xf numFmtId="171" fontId="2" fillId="0" borderId="8" xfId="1" applyNumberFormat="1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2" fillId="0" borderId="3" xfId="1" applyNumberFormat="1" applyFont="1" applyBorder="1" applyAlignment="1">
      <alignment horizontal="center"/>
    </xf>
    <xf numFmtId="171" fontId="0" fillId="3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Q41" sqref="Q41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4.26953125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46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3.7499999999999999E-2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76192.05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35">
      <c r="B8" s="8" t="s">
        <v>26</v>
      </c>
      <c r="C8" s="8"/>
      <c r="D8" s="8"/>
      <c r="E8" s="4">
        <v>16950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0.24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8.5445153934232729E-2</v>
      </c>
      <c r="O19" s="2"/>
      <c r="P19" s="2"/>
    </row>
    <row r="20" spans="2:24" x14ac:dyDescent="0.35">
      <c r="B20" s="9" t="s">
        <v>44</v>
      </c>
      <c r="G20" s="3">
        <v>0.02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"/>
      <c r="V25" s="2"/>
      <c r="W25" s="1"/>
      <c r="X25" s="2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54">
        <v>17132.28</v>
      </c>
      <c r="K27" s="42"/>
      <c r="L27" s="54">
        <v>18100.36</v>
      </c>
      <c r="M27" s="42"/>
      <c r="N27" s="54">
        <v>19055.330000000002</v>
      </c>
      <c r="O27" s="36"/>
      <c r="P27" s="54">
        <v>19960.458175</v>
      </c>
      <c r="Q27" s="42"/>
      <c r="R27" s="54">
        <v>20909.651800625001</v>
      </c>
      <c r="S27" s="36"/>
      <c r="T27" s="54">
        <v>21905.105812699374</v>
      </c>
      <c r="U27" s="48"/>
      <c r="V27" s="49"/>
      <c r="W27" s="50"/>
      <c r="X27" s="49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0.15057482133142816</v>
      </c>
      <c r="K29" s="37"/>
      <c r="L29" s="37">
        <f>L32/L27</f>
        <v>0.15545270922788276</v>
      </c>
      <c r="M29" s="37"/>
      <c r="N29" s="37">
        <f t="shared" ref="N29" si="0">N32/N27</f>
        <v>0.17320455746502419</v>
      </c>
      <c r="O29" s="37"/>
      <c r="P29" s="37">
        <v>0.19</v>
      </c>
      <c r="Q29" s="37"/>
      <c r="R29" s="37">
        <v>0.21</v>
      </c>
      <c r="S29" s="37"/>
      <c r="T29" s="37">
        <v>0.23</v>
      </c>
      <c r="U29" s="51"/>
      <c r="V29" s="51"/>
      <c r="W29" s="51"/>
      <c r="X29" s="51"/>
    </row>
    <row r="30" spans="2:24" x14ac:dyDescent="0.35">
      <c r="B30" s="13" t="s">
        <v>2</v>
      </c>
      <c r="C30" s="13"/>
      <c r="D30" s="14"/>
      <c r="E30" s="14"/>
      <c r="F30" s="15">
        <v>2271000000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2"/>
      <c r="V30" s="5"/>
      <c r="W30" s="2"/>
      <c r="X30" s="2"/>
    </row>
    <row r="31" spans="2:24" x14ac:dyDescent="0.35">
      <c r="B31" s="13" t="s">
        <v>7</v>
      </c>
      <c r="C31" s="13"/>
      <c r="D31" s="14" t="s">
        <v>45</v>
      </c>
      <c r="E31" s="14"/>
      <c r="F31" s="54">
        <v>33.549999999999997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2"/>
      <c r="V31" s="5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54">
        <v>2579.69</v>
      </c>
      <c r="K32" s="41"/>
      <c r="L32" s="58">
        <v>2813.75</v>
      </c>
      <c r="M32" s="41"/>
      <c r="N32" s="58">
        <v>3300.47</v>
      </c>
      <c r="O32" s="47"/>
      <c r="P32" s="58">
        <f t="shared" ref="P32:T32" si="1">P27*P29</f>
        <v>3792.4870532499999</v>
      </c>
      <c r="Q32" s="47"/>
      <c r="R32" s="58">
        <f t="shared" si="1"/>
        <v>4391.0268781312498</v>
      </c>
      <c r="S32" s="47"/>
      <c r="T32" s="58">
        <f t="shared" si="1"/>
        <v>5038.1743369208561</v>
      </c>
      <c r="U32" s="52"/>
      <c r="V32" s="52"/>
      <c r="W32" s="52"/>
      <c r="X32" s="52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3"/>
      <c r="V33" s="53"/>
      <c r="W33" s="53"/>
      <c r="X33" s="53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58">
        <f>J32/(1+G19)</f>
        <v>2376.6193903485832</v>
      </c>
      <c r="K34" s="34"/>
      <c r="L34" s="58">
        <f>L32/(1+G19)^2</f>
        <v>2388.1947535438344</v>
      </c>
      <c r="M34" s="34"/>
      <c r="N34" s="58">
        <f>N32/(1+G19)^3</f>
        <v>2580.7868515333844</v>
      </c>
      <c r="O34" s="34"/>
      <c r="P34" s="58">
        <f>P32/(1+G19)^4</f>
        <v>2732.0747071569081</v>
      </c>
      <c r="Q34" s="34"/>
      <c r="R34" s="58">
        <f>R32/(1+G19)^5</f>
        <v>2914.2491288099427</v>
      </c>
      <c r="S34" s="34"/>
      <c r="T34" s="58">
        <f>(T32/(G19-G20))/(1+G19)^5</f>
        <v>51092.396950405993</v>
      </c>
      <c r="U34" s="53"/>
      <c r="V34" s="52"/>
      <c r="W34" s="53"/>
      <c r="X34" s="52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57">
        <f>SUM(G34:X34)*1000000-E8*1000000</f>
        <v>47134321781.798645</v>
      </c>
    </row>
    <row r="38" spans="2:24" x14ac:dyDescent="0.35">
      <c r="B38" s="20"/>
      <c r="J38" s="40"/>
    </row>
    <row r="39" spans="2:24" x14ac:dyDescent="0.35">
      <c r="B39" s="22" t="s">
        <v>8</v>
      </c>
      <c r="J39" s="56">
        <f>F31*F30</f>
        <v>76192050000</v>
      </c>
    </row>
    <row r="40" spans="2:24" x14ac:dyDescent="0.35">
      <c r="B40" s="20"/>
      <c r="J40" s="21"/>
    </row>
    <row r="41" spans="2:24" ht="15" thickBot="1" x14ac:dyDescent="0.4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-0.61648767012538763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55">
        <f>J37/F30</f>
        <v>20.754875289211203</v>
      </c>
    </row>
    <row r="44" spans="2:24" x14ac:dyDescent="0.3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2023-08-11T23:22:02Z</dcterms:modified>
</cp:coreProperties>
</file>