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D193D4A-1C5A-435D-BE91-7FC9F49C7FD8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3" l="1"/>
  <c r="R32" i="3"/>
  <c r="T32" i="3" l="1"/>
  <c r="N29" i="3" l="1"/>
  <c r="J39" i="3" l="1"/>
  <c r="J29" i="3" l="1"/>
  <c r="K7" i="3" l="1"/>
  <c r="K13" i="3"/>
  <c r="E14" i="3" s="1"/>
  <c r="E6" i="3"/>
  <c r="G19" i="3" l="1"/>
  <c r="T34" i="3" s="1"/>
  <c r="R34" i="3" l="1"/>
  <c r="P34" i="3"/>
  <c r="J34" i="3"/>
  <c r="L29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<sst xmlns="http://schemas.openxmlformats.org/spreadsheetml/2006/main" count="50" uniqueCount="47">
  <si>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</si>
  <si>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</si>
  <si>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</si>
  <si>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</si>
  <si>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</si>
  <si>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</si>
  <si>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</si>
  <si>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</si>
  <si>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</si>
  <si>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</si>
  <si>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</si>
  <si>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</si>
  <si>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</si>
  <si>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</si>
  <si>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</si>
  <si>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</si>
  <si>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</si>
  <si>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</si>
  <si>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</si>
  <si>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</si>
  <si>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</si>
  <si>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</si>
  <si>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</si>
  <si>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</si>
  <si>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</si>
  <si>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</si>
  <si>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</si>
  <si>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</si>
  <si>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</si>
  <si>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</si>
  <si>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</si>
  <si>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</si>
  <si>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</si>
  <si>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</si>
  <si>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</si>
  <si>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</si>
  <si>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</si>
  <si>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</si>
  <si>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</si>
  <si>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</si>
  <si>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</si>
  <si>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</si>
  <si>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</si>
  <si>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</si>
  <si>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</si>
  <si>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19.08.23)</t>
  </si>
  <si>
    <t>DCF-Verfahren für Nynomic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</si>
</sst>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2" formatCode="_-* #,##0.00\ [$EUR]_-;\-* #,##0.00\ [$EUR]_-;_-* &quot;-&quot;??\ [$EUR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72" fontId="2" fillId="0" borderId="8" xfId="1" applyNumberFormat="1" applyFon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72" fontId="2" fillId="0" borderId="3" xfId="1" applyNumberFormat="1" applyFont="1" applyBorder="1" applyAlignment="1">
      <alignment horizontal="center"/>
    </xf>
    <xf numFmtId="172" fontId="0" fillId="3" borderId="0" xfId="1" applyNumberFormat="1" applyFont="1" applyFill="1" applyAlignment="1">
      <alignment horizontal="center"/>
    </xf>
    <xf numFmtId="172" fontId="0" fillId="3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L44" sqref="L44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184.67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31.55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0.3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8.8853471001757472E-2</v>
      </c>
      <c r="O19" s="2"/>
      <c r="P19" s="2"/>
    </row>
    <row r="20" spans="2:24" x14ac:dyDescent="0.25">
      <c r="B20" s="9" t="s">
        <v>44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7">
        <v>129.69</v>
      </c>
      <c r="K27" s="42"/>
      <c r="L27" s="57">
        <v>152.59</v>
      </c>
      <c r="M27" s="42"/>
      <c r="N27" s="57">
        <v>176.29</v>
      </c>
      <c r="O27" s="36"/>
      <c r="P27" s="57">
        <v>191.71537499999999</v>
      </c>
      <c r="Q27" s="42"/>
      <c r="R27" s="57">
        <v>203.24033374999999</v>
      </c>
      <c r="S27" s="36"/>
      <c r="T27" s="57">
        <v>212.92614707500002</v>
      </c>
      <c r="U27" s="48"/>
      <c r="V27" s="49"/>
      <c r="W27" s="50"/>
      <c r="X27" s="49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7.1709461022438123E-2</v>
      </c>
      <c r="K29" s="37"/>
      <c r="L29" s="37">
        <f>L32/L27</f>
        <v>9.3715184481289737E-2</v>
      </c>
      <c r="M29" s="37"/>
      <c r="N29" s="37">
        <f t="shared" ref="N29:P29" si="0">N32/N27</f>
        <v>8.7356061035793298E-2</v>
      </c>
      <c r="O29" s="37"/>
      <c r="P29" s="37">
        <f t="shared" si="0"/>
        <v>9.5975609676584361E-2</v>
      </c>
      <c r="Q29" s="37"/>
      <c r="R29" s="37">
        <v>0.1</v>
      </c>
      <c r="S29" s="37"/>
      <c r="T29" s="37">
        <v>0.11</v>
      </c>
      <c r="U29" s="51"/>
      <c r="V29" s="51"/>
      <c r="W29" s="51"/>
      <c r="X29" s="51"/>
    </row>
    <row r="30" spans="2:24" x14ac:dyDescent="0.25">
      <c r="B30" s="13" t="s">
        <v>2</v>
      </c>
      <c r="C30" s="13"/>
      <c r="D30" s="14"/>
      <c r="E30" s="14"/>
      <c r="F30" s="15">
        <v>5900000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25">
      <c r="B31" s="13" t="s">
        <v>7</v>
      </c>
      <c r="C31" s="13"/>
      <c r="D31" s="14" t="s">
        <v>45</v>
      </c>
      <c r="E31" s="14"/>
      <c r="F31" s="57">
        <v>31.3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57">
        <v>9.3000000000000007</v>
      </c>
      <c r="K32" s="41"/>
      <c r="L32" s="58">
        <v>14.3</v>
      </c>
      <c r="M32" s="41"/>
      <c r="N32" s="58">
        <v>15.4</v>
      </c>
      <c r="O32" s="47"/>
      <c r="P32" s="58">
        <v>18.399999999999999</v>
      </c>
      <c r="Q32" s="47"/>
      <c r="R32" s="58">
        <f t="shared" ref="R32:T32" si="1">R27*R29</f>
        <v>20.324033374999999</v>
      </c>
      <c r="S32" s="47"/>
      <c r="T32" s="58">
        <f t="shared" si="1"/>
        <v>23.421876178250002</v>
      </c>
      <c r="U32" s="52"/>
      <c r="V32" s="52"/>
      <c r="W32" s="52"/>
      <c r="X32" s="52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3"/>
      <c r="V33" s="53"/>
      <c r="W33" s="53"/>
      <c r="X33" s="53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58">
        <f>J32/(1+G19)</f>
        <v>8.5410941395483597</v>
      </c>
      <c r="K34" s="34"/>
      <c r="L34" s="58">
        <f>L32/(1+G19)^2</f>
        <v>12.06138436974183</v>
      </c>
      <c r="M34" s="34"/>
      <c r="N34" s="58">
        <f>N32/(1+G19)^3</f>
        <v>11.929229702013149</v>
      </c>
      <c r="O34" s="34"/>
      <c r="P34" s="58">
        <f>P32/(1+G19)^4</f>
        <v>13.090012566040421</v>
      </c>
      <c r="Q34" s="34"/>
      <c r="R34" s="58">
        <f>R32/(1+G19)^5</f>
        <v>13.278918333974</v>
      </c>
      <c r="S34" s="34"/>
      <c r="T34" s="58">
        <f>(T32/(G19-G20))/(1+G19)^5</f>
        <v>222.25351732576266</v>
      </c>
      <c r="U34" s="53"/>
      <c r="V34" s="52"/>
      <c r="W34" s="53"/>
      <c r="X34" s="52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6">
        <f>SUM(G34:X34)*1000000-E8*1000000</f>
        <v>249604156.43708044</v>
      </c>
    </row>
    <row r="38" spans="2:24" x14ac:dyDescent="0.25">
      <c r="B38" s="20"/>
      <c r="J38" s="40"/>
    </row>
    <row r="39" spans="2:24" x14ac:dyDescent="0.25">
      <c r="B39" s="22" t="s">
        <v>8</v>
      </c>
      <c r="J39" s="55">
        <f>F31*F30</f>
        <v>184670000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0.2601485382453913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4">
        <f>J37/F30</f>
        <v>42.305789226623801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2023-08-19T10:06:05Z</dcterms:modified>
</cp:coreProperties>
</file>