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2E904591-947A-46A9-BC4A-DA45B12E77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3" l="1"/>
  <c r="R29" i="3"/>
  <c r="T32" i="3" l="1"/>
  <c r="N29" i="3" l="1"/>
  <c r="J39" i="3" l="1"/>
  <c r="J29" i="3" l="1"/>
  <c r="K7" i="3" l="1"/>
  <c r="K13" i="3"/>
  <c r="E14" i="3" s="1"/>
  <c r="E6" i="3"/>
  <c r="G19" i="3" l="1"/>
  <c r="T34" i="3" s="1"/>
  <c r="R34" i="3" l="1"/>
  <c r="P34" i="3"/>
  <c r="J34" i="3"/>
  <c r="L29" i="3"/>
  <c r="L34" i="3"/>
  <c r="N34" i="3" l="1"/>
  <c r="J37" i="3" s="1"/>
  <c r="J41" i="3" l="1"/>
  <c r="J43" i="3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<sst xmlns="http://schemas.openxmlformats.org/spreadsheetml/2006/main" count="50" uniqueCount="47">
  <si>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</si>
  <si>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</si>
  <si>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</si>
  <si>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</si>
  <si>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</si>
  <si>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</si>
  <si>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</si>
  <si>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</si>
  <si>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</si>
  <si>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</si>
  <si>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</si>
  <si>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</si>
  <si>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</si>
  <si>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</si>
  <si>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</si>
  <si>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</si>
  <si>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</si>
  <si>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</si>
  <si>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</si>
  <si>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</si>
  <si>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</si>
  <si>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</si>
  <si>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</si>
  <si>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</si>
  <si>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</si>
  <si>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</si>
  <si>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</si>
  <si>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</si>
  <si>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</si>
  <si>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</si>
  <si>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</si>
  <si>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</si>
  <si>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</si>
  <si>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</si>
  <si>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</si>
  <si>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</si>
  <si>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</si>
  <si>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</si>
  <si>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</si>
  <si>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</si>
  <si>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</si>
  <si>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</si>
  <si>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</si>
  <si>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</si>
  <si>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Wachstumsabschlag (2029ff.)</t>
  </si>
  <si>
    <t>(Stand 02.09.23)</t>
  </si>
  <si>
    <t>DCF-Verfahren für Enphase Energy: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</si>
</sst>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topLeftCell="A21" zoomScaleNormal="100" workbookViewId="0">
      <selection activeCell="F32" sqref="F32"/>
    </sheetView>
  </sheetViews>
  <sheetFormatPr baseColWidth="10" defaultColWidth="9.1796875" defaultRowHeight="14.5" x14ac:dyDescent="0.35"/>
  <cols>
    <col min="2" max="2" width="18.54296875" style="2" bestFit="1" customWidth="1"/>
    <col min="3" max="4" width="9.1796875" style="2"/>
    <col min="5" max="5" width="13.7265625" style="2" bestFit="1" customWidth="1"/>
    <col min="6" max="6" width="14.453125" style="2" bestFit="1" customWidth="1"/>
    <col min="7" max="7" width="20.54296875" style="2" bestFit="1" customWidth="1"/>
    <col min="8" max="9" width="9.1796875" style="2"/>
    <col min="10" max="10" width="24.26953125" style="2" customWidth="1"/>
    <col min="11" max="11" width="9.1796875" style="2"/>
    <col min="12" max="12" width="20.54296875" style="2" customWidth="1"/>
    <col min="13" max="13" width="9.1796875" style="2"/>
    <col min="14" max="14" width="20" style="2" customWidth="1"/>
    <col min="16" max="16" width="20.26953125" bestFit="1" customWidth="1"/>
    <col min="18" max="18" width="18.26953125" bestFit="1" customWidth="1"/>
    <col min="19" max="19" width="9.54296875" bestFit="1" customWidth="1"/>
    <col min="20" max="20" width="20.26953125" bestFit="1" customWidth="1"/>
    <col min="22" max="22" width="18.453125" customWidth="1"/>
    <col min="24" max="24" width="19.26953125" customWidth="1"/>
  </cols>
  <sheetData>
    <row r="2" spans="2:16" ht="26" x14ac:dyDescent="0.6">
      <c r="B2" s="7" t="s">
        <v>46</v>
      </c>
    </row>
    <row r="3" spans="2:16" x14ac:dyDescent="0.35">
      <c r="F3" s="2" t="s">
        <v>16</v>
      </c>
      <c r="J3" s="8"/>
      <c r="L3" s="2" t="s">
        <v>27</v>
      </c>
    </row>
    <row r="4" spans="2:16" x14ac:dyDescent="0.35">
      <c r="B4" s="23" t="s">
        <v>11</v>
      </c>
      <c r="O4" s="2"/>
      <c r="P4" s="2"/>
    </row>
    <row r="5" spans="2:16" x14ac:dyDescent="0.35">
      <c r="J5" s="2" t="s">
        <v>12</v>
      </c>
      <c r="K5" s="6">
        <v>3.7499999999999999E-2</v>
      </c>
      <c r="L5" s="2" t="s">
        <v>30</v>
      </c>
    </row>
    <row r="6" spans="2:16" x14ac:dyDescent="0.35">
      <c r="B6" s="8" t="s">
        <v>37</v>
      </c>
      <c r="C6" s="8"/>
      <c r="D6" s="8"/>
      <c r="E6" s="28">
        <f>J39/1000000</f>
        <v>18588.612000000001</v>
      </c>
      <c r="F6" s="2" t="s">
        <v>17</v>
      </c>
      <c r="G6" s="8"/>
      <c r="O6" s="2"/>
    </row>
    <row r="7" spans="2:16" x14ac:dyDescent="0.3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35">
      <c r="B8" s="8" t="s">
        <v>26</v>
      </c>
      <c r="C8" s="8"/>
      <c r="D8" s="8"/>
      <c r="E8" s="4">
        <v>1314.81</v>
      </c>
      <c r="F8" s="2" t="s">
        <v>18</v>
      </c>
      <c r="O8" s="2"/>
    </row>
    <row r="9" spans="2:16" x14ac:dyDescent="0.3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35">
      <c r="B10" s="8" t="s">
        <v>10</v>
      </c>
      <c r="C10" s="8"/>
      <c r="D10" s="8"/>
      <c r="E10" s="6">
        <v>0.03</v>
      </c>
      <c r="F10" s="2" t="s">
        <v>19</v>
      </c>
      <c r="O10" s="2"/>
      <c r="P10" s="2"/>
    </row>
    <row r="11" spans="2:16" x14ac:dyDescent="0.3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35">
      <c r="B12" s="8" t="s">
        <v>9</v>
      </c>
      <c r="C12" s="8"/>
      <c r="D12" s="8"/>
      <c r="E12" s="6">
        <v>0.15</v>
      </c>
      <c r="F12" s="2" t="s">
        <v>20</v>
      </c>
      <c r="O12" s="2"/>
      <c r="P12" s="2"/>
    </row>
    <row r="13" spans="2:16" x14ac:dyDescent="0.3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3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35">
      <c r="C15" s="8"/>
      <c r="D15" s="8"/>
      <c r="H15" s="8" t="s">
        <v>21</v>
      </c>
      <c r="O15" s="2"/>
    </row>
    <row r="16" spans="2:16" x14ac:dyDescent="0.35">
      <c r="B16" s="8"/>
      <c r="C16" s="8"/>
      <c r="D16" s="8"/>
      <c r="E16" s="8"/>
      <c r="O16" s="2"/>
      <c r="P16" s="2"/>
    </row>
    <row r="17" spans="2:24" x14ac:dyDescent="0.35">
      <c r="B17" s="8"/>
      <c r="C17" s="8"/>
      <c r="D17" s="8"/>
      <c r="E17" s="27"/>
      <c r="O17" s="2"/>
      <c r="P17" s="2"/>
    </row>
    <row r="18" spans="2:24" x14ac:dyDescent="0.35">
      <c r="B18" s="8"/>
      <c r="C18" s="8"/>
      <c r="D18" s="8"/>
      <c r="E18" s="8"/>
      <c r="O18" s="2"/>
      <c r="P18" s="2"/>
    </row>
    <row r="19" spans="2:24" x14ac:dyDescent="0.35">
      <c r="B19" s="9" t="s">
        <v>0</v>
      </c>
      <c r="C19" s="1"/>
      <c r="D19" s="1"/>
      <c r="E19" s="1"/>
      <c r="F19" s="1"/>
      <c r="G19" s="26">
        <f>E14*(E6/(E6+E8))+E10*(E8/(E6+E8))*(1-E12)</f>
        <v>9.4378112266322839E-2</v>
      </c>
      <c r="O19" s="2"/>
      <c r="P19" s="2"/>
    </row>
    <row r="20" spans="2:24" x14ac:dyDescent="0.35">
      <c r="B20" s="9" t="s">
        <v>44</v>
      </c>
      <c r="G20" s="3">
        <v>0.02</v>
      </c>
      <c r="O20" s="2"/>
      <c r="P20" s="2"/>
    </row>
    <row r="21" spans="2:24" x14ac:dyDescent="0.35">
      <c r="B21" s="9"/>
      <c r="G21" s="3"/>
      <c r="O21" s="2"/>
      <c r="P21" s="2"/>
    </row>
    <row r="22" spans="2:24" x14ac:dyDescent="0.35">
      <c r="B22" s="8"/>
      <c r="C22" s="8"/>
      <c r="D22" s="8"/>
      <c r="E22" s="8"/>
      <c r="O22" s="2"/>
      <c r="P22" s="2"/>
    </row>
    <row r="23" spans="2:24" ht="21" x14ac:dyDescent="0.5">
      <c r="B23" s="10" t="s">
        <v>4</v>
      </c>
      <c r="C23" s="8"/>
      <c r="D23" s="8"/>
      <c r="E23" s="8"/>
      <c r="O23" s="2"/>
      <c r="P23" s="2"/>
    </row>
    <row r="24" spans="2:24" ht="21" x14ac:dyDescent="0.5">
      <c r="B24" s="10"/>
      <c r="C24" s="8"/>
      <c r="D24" s="8"/>
      <c r="E24" s="8"/>
      <c r="O24" s="2"/>
      <c r="P24" s="2"/>
    </row>
    <row r="25" spans="2:24" x14ac:dyDescent="0.3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1"/>
      <c r="V25" s="2"/>
      <c r="W25" s="1"/>
      <c r="X25" s="2"/>
    </row>
    <row r="26" spans="2:24" x14ac:dyDescent="0.3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3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8">
        <v>2688.22</v>
      </c>
      <c r="K27" s="42"/>
      <c r="L27" s="48">
        <v>3161.63</v>
      </c>
      <c r="M27" s="42"/>
      <c r="N27" s="48">
        <v>4030.17</v>
      </c>
      <c r="O27" s="36"/>
      <c r="P27" s="48">
        <v>4842.95</v>
      </c>
      <c r="Q27" s="42"/>
      <c r="R27" s="48">
        <v>5569.3924999999999</v>
      </c>
      <c r="S27" s="36"/>
      <c r="T27" s="48">
        <v>6212.2941124999998</v>
      </c>
      <c r="U27" s="52"/>
      <c r="V27" s="53"/>
      <c r="W27" s="54"/>
      <c r="X27" s="53"/>
    </row>
    <row r="28" spans="2:24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"/>
      <c r="V28" s="2"/>
      <c r="W28" s="2"/>
      <c r="X28" s="2"/>
    </row>
    <row r="29" spans="2:24" x14ac:dyDescent="0.3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0.28137950018971664</v>
      </c>
      <c r="K29" s="37"/>
      <c r="L29" s="37">
        <f>L32/L27</f>
        <v>0.24058792458320549</v>
      </c>
      <c r="M29" s="37"/>
      <c r="N29" s="37">
        <f t="shared" ref="N29:R29" si="0">N32/N27</f>
        <v>0.28670254604644468</v>
      </c>
      <c r="O29" s="37"/>
      <c r="P29" s="37">
        <f t="shared" si="0"/>
        <v>0.26223685976522576</v>
      </c>
      <c r="Q29" s="37"/>
      <c r="R29" s="37">
        <f t="shared" si="0"/>
        <v>0.25175097643055322</v>
      </c>
      <c r="S29" s="37"/>
      <c r="T29" s="37">
        <v>0.28000000000000003</v>
      </c>
      <c r="U29" s="55"/>
      <c r="V29" s="55"/>
      <c r="W29" s="55"/>
      <c r="X29" s="55"/>
    </row>
    <row r="30" spans="2:24" x14ac:dyDescent="0.35">
      <c r="B30" s="13" t="s">
        <v>2</v>
      </c>
      <c r="C30" s="13"/>
      <c r="D30" s="14"/>
      <c r="E30" s="14"/>
      <c r="F30" s="15">
        <v>144400000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2"/>
      <c r="V30" s="5"/>
      <c r="W30" s="2"/>
      <c r="X30" s="2"/>
    </row>
    <row r="31" spans="2:24" x14ac:dyDescent="0.35">
      <c r="B31" s="13" t="s">
        <v>7</v>
      </c>
      <c r="C31" s="13"/>
      <c r="D31" s="14" t="s">
        <v>45</v>
      </c>
      <c r="E31" s="14"/>
      <c r="F31" s="48">
        <v>128.72999999999999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2"/>
      <c r="V31" s="5"/>
      <c r="W31" s="2"/>
      <c r="X31" s="2"/>
    </row>
    <row r="32" spans="2:24" x14ac:dyDescent="0.3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8">
        <v>756.41</v>
      </c>
      <c r="K32" s="41"/>
      <c r="L32" s="47">
        <v>760.65</v>
      </c>
      <c r="M32" s="41"/>
      <c r="N32" s="47">
        <v>1155.46</v>
      </c>
      <c r="O32" s="47"/>
      <c r="P32" s="47">
        <v>1270</v>
      </c>
      <c r="Q32" s="47"/>
      <c r="R32" s="47">
        <v>1402.1</v>
      </c>
      <c r="S32" s="47"/>
      <c r="T32" s="47">
        <f t="shared" ref="T32" si="1">T27*T29</f>
        <v>1739.4423515000001</v>
      </c>
      <c r="U32" s="56"/>
      <c r="V32" s="56"/>
      <c r="W32" s="56"/>
      <c r="X32" s="56"/>
    </row>
    <row r="33" spans="2:24" x14ac:dyDescent="0.3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7"/>
      <c r="V33" s="57"/>
      <c r="W33" s="57"/>
      <c r="X33" s="57"/>
    </row>
    <row r="34" spans="2:24" x14ac:dyDescent="0.3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691.17793157756751</v>
      </c>
      <c r="K34" s="34"/>
      <c r="L34" s="47">
        <f>L32/(1+G19)^2</f>
        <v>635.11164037266292</v>
      </c>
      <c r="M34" s="34"/>
      <c r="N34" s="47">
        <f>N32/(1+G19)^3</f>
        <v>881.56171283691674</v>
      </c>
      <c r="O34" s="34"/>
      <c r="P34" s="47">
        <f>P32/(1+G19)^4</f>
        <v>885.3890099845637</v>
      </c>
      <c r="Q34" s="34"/>
      <c r="R34" s="47">
        <f>R32/(1+G19)^5</f>
        <v>893.18618419069583</v>
      </c>
      <c r="S34" s="34"/>
      <c r="T34" s="47">
        <f>(T32/(G19-G20))/(1+G19)^5</f>
        <v>14897.997455544792</v>
      </c>
      <c r="U34" s="57"/>
      <c r="V34" s="56"/>
      <c r="W34" s="57"/>
      <c r="X34" s="56"/>
    </row>
    <row r="36" spans="2:24" ht="15" thickBot="1" x14ac:dyDescent="0.4"/>
    <row r="37" spans="2:24" x14ac:dyDescent="0.35">
      <c r="B37" s="18" t="s">
        <v>31</v>
      </c>
      <c r="C37" s="19"/>
      <c r="D37" s="19"/>
      <c r="E37" s="19"/>
      <c r="F37" s="19"/>
      <c r="G37" s="19"/>
      <c r="H37" s="19"/>
      <c r="I37" s="19"/>
      <c r="J37" s="51">
        <f>SUM(G34:X34)*1000000-E8*1000000</f>
        <v>17569613934.507198</v>
      </c>
    </row>
    <row r="38" spans="2:24" x14ac:dyDescent="0.35">
      <c r="B38" s="20"/>
      <c r="J38" s="40"/>
    </row>
    <row r="39" spans="2:24" x14ac:dyDescent="0.35">
      <c r="B39" s="22" t="s">
        <v>8</v>
      </c>
      <c r="J39" s="50">
        <f>F31*F30</f>
        <v>18588612000</v>
      </c>
    </row>
    <row r="40" spans="2:24" x14ac:dyDescent="0.35">
      <c r="B40" s="20"/>
      <c r="J40" s="21"/>
    </row>
    <row r="41" spans="2:24" ht="15" thickBot="1" x14ac:dyDescent="0.4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-5.7997749369521623E-2</v>
      </c>
    </row>
    <row r="42" spans="2:24" x14ac:dyDescent="0.3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" thickBot="1" x14ac:dyDescent="0.4">
      <c r="B43" s="32" t="s">
        <v>32</v>
      </c>
      <c r="C43" s="33"/>
      <c r="D43" s="33"/>
      <c r="E43" s="33"/>
      <c r="F43" s="33"/>
      <c r="G43" s="33"/>
      <c r="H43" s="33"/>
      <c r="I43" s="33"/>
      <c r="J43" s="49">
        <f>J37/F30</f>
        <v>121.67322669326315</v>
      </c>
    </row>
    <row r="44" spans="2:24" x14ac:dyDescent="0.3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2023-09-02T12:40:32Z</dcterms:modified>
</cp:coreProperties>
</file>