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Haier/"/>
    </mc:Choice>
  </mc:AlternateContent>
  <xr:revisionPtr revIDLastSave="0" documentId="13_ncr:1_{8D089EBA-F47C-5640-AC32-124B7BFEED1D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3" l="1"/>
  <c r="J39" i="3"/>
  <c r="K7" i="3"/>
  <c r="E30" i="3" l="1"/>
  <c r="D30" i="3"/>
  <c r="N27" i="3"/>
  <c r="L27" i="3"/>
  <c r="J27" i="3"/>
  <c r="E14" i="3"/>
  <c r="F30" i="3"/>
  <c r="E6" i="3" l="1"/>
  <c r="G19" i="3" s="1"/>
  <c r="T25" i="3"/>
  <c r="R25" i="3"/>
  <c r="P25" i="3"/>
  <c r="N25" i="3"/>
  <c r="L25" i="3"/>
  <c r="J25" i="3"/>
  <c r="B20" i="3"/>
  <c r="K13" i="3"/>
  <c r="J32" i="3"/>
  <c r="R32" i="3" l="1"/>
  <c r="L32" i="3"/>
  <c r="P32" i="3"/>
  <c r="N32" i="3"/>
  <c r="T32" i="3"/>
  <c r="D35" i="3"/>
  <c r="J34" i="3" l="1"/>
  <c r="T34" i="3" l="1"/>
  <c r="R34" i="3" l="1"/>
  <c r="P34" i="3"/>
  <c r="L34" i="3"/>
  <c r="N34" i="3" l="1"/>
  <c r="J37" i="3" s="1"/>
  <c r="J41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<sst xmlns="http://schemas.openxmlformats.org/spreadsheetml/2006/main" count="39" uniqueCount="38">
  <si>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</si>
  <si>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</si>
  <si>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</si>
  <si>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</si>
  <si>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</si>
  <si>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</si>
  <si>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</si>
  <si>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</si>
  <si>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</si>
  <si>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</si>
  <si>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</si>
  <si>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</si>
  <si>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</si>
  <si>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</si>
  <si>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</si>
  <si>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</si>
  <si>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</si>
  <si>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</si>
  <si>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</si>
  <si>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</si>
  <si>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</si>
  <si>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</si>
  <si>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</si>
  <si>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</si>
  <si>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</si>
  <si>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</si>
  <si>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</si>
  <si>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</si>
  <si>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</si>
  <si>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</si>
  <si>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</si>
  <si>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</si>
  <si>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</si>
  <si>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</si>
  <si>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</si>
  <si>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</si>
  <si>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Letztes Geschäftsjahr</t>
  </si>
  <si>
    <t>DCF-Verfahren für Haier Smart Home: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</si>
</sst>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169" fontId="0" fillId="3" borderId="0" xfId="0" applyNumberFormat="1" applyFill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3" borderId="14" xfId="1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/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3" width="9.1640625" style="2" customWidth="1"/>
    <col min="4" max="4" width="13.6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37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3.7499999999999999E-2</v>
      </c>
      <c r="L5" s="2" t="s">
        <v>27</v>
      </c>
    </row>
    <row r="6" spans="2:16" x14ac:dyDescent="0.2">
      <c r="B6" s="7" t="s">
        <v>34</v>
      </c>
      <c r="C6" s="7"/>
      <c r="D6" s="7"/>
      <c r="E6" s="51">
        <f>J39</f>
        <v>214.30072268197003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3.8675000000000008E-2</v>
      </c>
      <c r="O7" s="2"/>
    </row>
    <row r="8" spans="2:16" x14ac:dyDescent="0.2">
      <c r="B8" s="7" t="s">
        <v>23</v>
      </c>
      <c r="C8" s="7"/>
      <c r="D8" s="7"/>
      <c r="E8" s="52">
        <v>0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v>0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1.19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0.15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7.6175000000000007E-2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7.6175000000000007E-2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7.6175000000000007E-2</v>
      </c>
      <c r="O19" s="2"/>
      <c r="P19" s="2"/>
    </row>
    <row r="20" spans="2:24" x14ac:dyDescent="0.2">
      <c r="B20" s="8" t="str">
        <f>"Wachstumsabschlag ("&amp;D25+7&amp;"ff.)"</f>
        <v>Wachstumsabschlag (2029ff.)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36</v>
      </c>
      <c r="E24" s="7"/>
      <c r="O24" s="2"/>
      <c r="P24" s="2"/>
    </row>
    <row r="25" spans="2:24" x14ac:dyDescent="0.2">
      <c r="B25" s="10" t="s">
        <v>5</v>
      </c>
      <c r="C25" s="10"/>
      <c r="D25" s="11">
        <v>2022</v>
      </c>
      <c r="E25" s="10"/>
      <c r="F25" s="10"/>
      <c r="G25" s="10"/>
      <c r="H25" s="11" t="s">
        <v>35</v>
      </c>
      <c r="I25" s="11"/>
      <c r="J25" s="11" t="str">
        <f>$D25+1&amp;"e"</f>
        <v>2023e</v>
      </c>
      <c r="K25" s="11"/>
      <c r="L25" s="11" t="str">
        <f>$D25+2&amp;"e"</f>
        <v>2024e</v>
      </c>
      <c r="M25" s="11"/>
      <c r="N25" s="11" t="str">
        <f>$D25+3&amp;"e"</f>
        <v>2025e</v>
      </c>
      <c r="O25" s="11"/>
      <c r="P25" s="11" t="str">
        <f>$D25+4&amp;"e"</f>
        <v>2026e</v>
      </c>
      <c r="Q25" s="11"/>
      <c r="R25" s="11" t="str">
        <f>$D25+5&amp;"e"</f>
        <v>2027e</v>
      </c>
      <c r="S25" s="11"/>
      <c r="T25" s="11" t="str">
        <f>$D25+6&amp;"e"</f>
        <v>2028e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48">
        <f>262.525</f>
        <v>262.52499999999998</v>
      </c>
      <c r="K27" s="48"/>
      <c r="L27" s="48">
        <f>282.969</f>
        <v>282.96899999999999</v>
      </c>
      <c r="M27" s="48"/>
      <c r="N27" s="48">
        <f>304.134</f>
        <v>304.13400000000001</v>
      </c>
      <c r="O27" s="48"/>
      <c r="P27" s="48">
        <v>326.18</v>
      </c>
      <c r="Q27" s="48"/>
      <c r="R27" s="48">
        <v>348.20499999999998</v>
      </c>
      <c r="S27" s="48"/>
      <c r="T27" s="48">
        <v>369.995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0">
        <v>6.6799999999999998E-2</v>
      </c>
      <c r="K29" s="50"/>
      <c r="L29" s="50">
        <v>7.17E-2</v>
      </c>
      <c r="M29" s="50"/>
      <c r="N29" s="50">
        <v>7.4399999999999994E-2</v>
      </c>
      <c r="O29" s="50"/>
      <c r="P29" s="50">
        <v>7.0000000000000007E-2</v>
      </c>
      <c r="Q29" s="50"/>
      <c r="R29" s="50">
        <v>7.0000000000000007E-2</v>
      </c>
      <c r="S29" s="50"/>
      <c r="T29" s="50">
        <v>6.5000000000000002E-2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55">
        <f>6.199132811</f>
        <v>6.1991328110000001</v>
      </c>
      <c r="E30" s="56">
        <f>2.858548266</f>
        <v>2.8585482660000001</v>
      </c>
      <c r="F30" s="57">
        <f>0.271013973</f>
        <v>0.27101397300000002</v>
      </c>
      <c r="G30" s="14"/>
      <c r="H30" s="13"/>
      <c r="I30" s="13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2"/>
      <c r="V30" s="4"/>
      <c r="W30" s="2"/>
      <c r="X30" s="2"/>
    </row>
    <row r="31" spans="2:24" x14ac:dyDescent="0.2">
      <c r="B31" s="12" t="s">
        <v>6</v>
      </c>
      <c r="C31" s="12"/>
      <c r="D31" s="53">
        <v>23.6</v>
      </c>
      <c r="E31" s="54">
        <v>22.98</v>
      </c>
      <c r="F31" s="58">
        <v>8.5299999999999994</v>
      </c>
      <c r="G31" s="14"/>
      <c r="H31" s="13"/>
      <c r="I31" s="13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2"/>
      <c r="G32" s="13"/>
      <c r="H32" s="13"/>
      <c r="I32" s="13"/>
      <c r="J32" s="48">
        <f>J27*J29</f>
        <v>17.536669999999997</v>
      </c>
      <c r="K32" s="49"/>
      <c r="L32" s="48">
        <f>L27*L29</f>
        <v>20.288877299999999</v>
      </c>
      <c r="M32" s="49"/>
      <c r="N32" s="48">
        <f>N27*N29</f>
        <v>22.627569599999998</v>
      </c>
      <c r="O32" s="49"/>
      <c r="P32" s="48">
        <f>P27*P29</f>
        <v>22.832600000000003</v>
      </c>
      <c r="Q32" s="49"/>
      <c r="R32" s="48">
        <f>R27*R29</f>
        <v>24.37435</v>
      </c>
      <c r="S32" s="49"/>
      <c r="T32" s="49">
        <f>T27*T29</f>
        <v>24.049675000000001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49">
        <f>J32/(1+G19)</f>
        <v>16.295370176783511</v>
      </c>
      <c r="K34" s="49"/>
      <c r="L34" s="49">
        <f>L32/(1+G19)^2</f>
        <v>17.51831042256585</v>
      </c>
      <c r="M34" s="49"/>
      <c r="N34" s="49">
        <f>N32/(1+G19)^3</f>
        <v>18.154705673345088</v>
      </c>
      <c r="O34" s="49"/>
      <c r="P34" s="49">
        <f>P32/(1+G19)^4</f>
        <v>17.022516839333239</v>
      </c>
      <c r="Q34" s="49"/>
      <c r="R34" s="49">
        <f>R32/(1+G19)^5</f>
        <v>16.885679743366317</v>
      </c>
      <c r="S34" s="49"/>
      <c r="T34" s="49">
        <f>(T32/(G19-G20))/(1+G19)^5</f>
        <v>296.58667541132689</v>
      </c>
      <c r="U34" s="39"/>
      <c r="V34" s="38"/>
      <c r="W34" s="39"/>
      <c r="X34" s="38"/>
    </row>
    <row r="35" spans="2:24" x14ac:dyDescent="0.2">
      <c r="D35" s="40">
        <f ca="1">TODAY()</f>
        <v>45199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3">
        <f>SUM(J34:T34)-E8</f>
        <v>382.46325826672091</v>
      </c>
    </row>
    <row r="38" spans="2:24" x14ac:dyDescent="0.2">
      <c r="B38" s="17"/>
      <c r="J38" s="44"/>
    </row>
    <row r="39" spans="2:24" x14ac:dyDescent="0.2">
      <c r="B39" s="18" t="s">
        <v>7</v>
      </c>
      <c r="J39" s="44">
        <f>D31*D30+E30*E31+F30*F31</f>
        <v>214.30072268197003</v>
      </c>
    </row>
    <row r="40" spans="2:24" x14ac:dyDescent="0.2">
      <c r="B40" s="17"/>
      <c r="J40" s="44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47">
        <f>(J39/J37-1)*-1</f>
        <v>0.43968285044384126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5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46">
        <f>J37/(D30+E30+F30)</f>
        <v>40.998580853676948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2023-09-29T22:12:52Z</dcterms:modified>
</cp:coreProperties>
</file>