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LVMH/"/>
    </mc:Choice>
  </mc:AlternateContent>
  <xr:revisionPtr revIDLastSave="0" documentId="13_ncr:1_{16EBE74D-47EB-D141-9B2D-C917FBBD18AD}" xr6:coauthVersionLast="47" xr6:coauthVersionMax="47" xr10:uidLastSave="{00000000-0000-0000-0000-000000000000}"/>
  <bookViews>
    <workbookView xWindow="0" yWindow="500" windowWidth="35700" windowHeight="26580" xr2:uid="{00000000-000D-0000-FFFF-FFFF00000000}"/>
  </bookViews>
  <sheets>
    <sheet name="Marktkapitalisierung als EK" sheetId="3" r:id="rId1"/>
    <sheet name="Tabelle5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3" l="1"/>
  <c r="R27" i="3"/>
  <c r="P27" i="3"/>
  <c r="J39" i="3" l="1"/>
  <c r="E6" i="3" s="1"/>
  <c r="T25" i="3"/>
  <c r="R25" i="3"/>
  <c r="P25" i="3"/>
  <c r="N25" i="3"/>
  <c r="L25" i="3"/>
  <c r="J25" i="3"/>
  <c r="B20" i="3"/>
  <c r="K13" i="3"/>
  <c r="J32" i="3"/>
  <c r="R32" i="3" l="1"/>
  <c r="L32" i="3"/>
  <c r="P32" i="3"/>
  <c r="N32" i="3"/>
  <c r="T32" i="3"/>
  <c r="D35" i="3"/>
  <c r="K7" i="3" l="1"/>
  <c r="E14" i="3"/>
  <c r="G19" i="3" s="1"/>
  <c r="J34" i="3" s="1"/>
  <c r="T34" i="3" l="1"/>
  <c r="R34" i="3" l="1"/>
  <c r="P34" i="3"/>
  <c r="L34" i="3"/>
  <c r="N34" i="3" l="1"/>
  <c r="J37" i="3" s="1"/>
  <c r="J43" i="3" s="1"/>
  <c r="J41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<sst xmlns="http://schemas.openxmlformats.org/spreadsheetml/2006/main" count="39" uniqueCount="38">
  <si>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</si>
  <si>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</si>
  <si>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</si>
  <si>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</si>
  <si>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</si>
  <si>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</si>
  <si>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</si>
  <si>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</si>
  <si>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</si>
  <si>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</si>
  <si>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</si>
  <si>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</si>
  <si>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</si>
  <si>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</si>
  <si>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</si>
  <si>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</si>
  <si>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</si>
  <si>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</si>
  <si>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</si>
  <si>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</si>
  <si>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</si>
  <si>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</si>
  <si>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</si>
  <si>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</si>
  <si>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</si>
  <si>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</si>
  <si>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</si>
  <si>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</si>
  <si>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</si>
  <si>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</si>
  <si>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</si>
  <si>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</si>
  <si>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</si>
  <si>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</si>
  <si>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</si>
  <si>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</si>
  <si>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DCF-Verfahren für Unternehmen:</t>
  </si>
  <si>
    <t>Letztes Geschäftsjahr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</si>
</sst>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2" fontId="0" fillId="3" borderId="10" xfId="0" applyNumberForma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2" fontId="1" fillId="3" borderId="0" xfId="1" applyNumberFormat="1" applyFont="1" applyFill="1" applyAlignment="1"/>
    <xf numFmtId="2" fontId="0" fillId="3" borderId="9" xfId="0" applyNumberForma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>
      <selection activeCell="R23" sqref="R23"/>
    </sheetView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4" width="9.1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36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2.726E-2</v>
      </c>
      <c r="L5" s="2" t="s">
        <v>27</v>
      </c>
    </row>
    <row r="6" spans="2:16" x14ac:dyDescent="0.2">
      <c r="B6" s="7" t="s">
        <v>34</v>
      </c>
      <c r="C6" s="7"/>
      <c r="D6" s="7"/>
      <c r="E6" s="54">
        <f>J39</f>
        <v>333.44269814339998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4.7014000000000014E-2</v>
      </c>
      <c r="O7" s="2"/>
    </row>
    <row r="8" spans="2:16" x14ac:dyDescent="0.2">
      <c r="B8" s="7" t="s">
        <v>23</v>
      </c>
      <c r="C8" s="7"/>
      <c r="D8" s="7"/>
      <c r="E8" s="55">
        <v>12.47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v>1.37E-2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1.1000000000000001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0.27500000000000002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7.4274000000000007E-2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7.4274000000000007E-2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7.1954517340628563E-2</v>
      </c>
      <c r="O19" s="2"/>
      <c r="P19" s="2"/>
    </row>
    <row r="20" spans="2:24" x14ac:dyDescent="0.2">
      <c r="B20" s="8" t="str">
        <f>"Wachstumsabschlag ("&amp;D25+7&amp;"ff.)"</f>
        <v>Wachstumsabschlag (2029ff.)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37</v>
      </c>
      <c r="E24" s="7"/>
      <c r="O24" s="2"/>
      <c r="P24" s="2"/>
    </row>
    <row r="25" spans="2:24" x14ac:dyDescent="0.2">
      <c r="B25" s="10" t="s">
        <v>5</v>
      </c>
      <c r="C25" s="10"/>
      <c r="D25" s="11">
        <v>2022</v>
      </c>
      <c r="E25" s="10"/>
      <c r="F25" s="10"/>
      <c r="G25" s="10"/>
      <c r="H25" s="11" t="s">
        <v>35</v>
      </c>
      <c r="I25" s="11"/>
      <c r="J25" s="11" t="str">
        <f>$D25+1&amp;"e"</f>
        <v>2023e</v>
      </c>
      <c r="K25" s="11"/>
      <c r="L25" s="11" t="str">
        <f>$D25+2&amp;"e"</f>
        <v>2024e</v>
      </c>
      <c r="M25" s="11"/>
      <c r="N25" s="11" t="str">
        <f>$D25+3&amp;"e"</f>
        <v>2025e</v>
      </c>
      <c r="O25" s="11"/>
      <c r="P25" s="11" t="str">
        <f>$D25+4&amp;"e"</f>
        <v>2026e</v>
      </c>
      <c r="Q25" s="11"/>
      <c r="R25" s="11" t="str">
        <f>$D25+5&amp;"e"</f>
        <v>2027e</v>
      </c>
      <c r="S25" s="11"/>
      <c r="T25" s="11" t="str">
        <f>$D25+6&amp;"e"</f>
        <v>2028e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51">
        <v>87.59</v>
      </c>
      <c r="K27" s="51"/>
      <c r="L27" s="51">
        <v>94.54</v>
      </c>
      <c r="M27" s="51"/>
      <c r="N27" s="56">
        <v>101.66</v>
      </c>
      <c r="O27" s="51"/>
      <c r="P27" s="51">
        <f>(107.76+108.78)/2</f>
        <v>108.27000000000001</v>
      </c>
      <c r="Q27" s="51"/>
      <c r="R27" s="51">
        <f>(113.69+115.85)/2</f>
        <v>114.77</v>
      </c>
      <c r="S27" s="51"/>
      <c r="T27" s="51">
        <f>(119.37+123.38)/2</f>
        <v>121.375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3">
        <v>0.153</v>
      </c>
      <c r="K29" s="53"/>
      <c r="L29" s="53">
        <v>0.17799999999999999</v>
      </c>
      <c r="M29" s="53"/>
      <c r="N29" s="53">
        <v>0.188</v>
      </c>
      <c r="O29" s="53"/>
      <c r="P29" s="53">
        <v>0.185</v>
      </c>
      <c r="Q29" s="53"/>
      <c r="R29" s="53">
        <v>0.18</v>
      </c>
      <c r="S29" s="53"/>
      <c r="T29" s="53">
        <v>0.17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57">
        <v>0.50475733899999997</v>
      </c>
      <c r="E30" s="13"/>
      <c r="F30" s="42"/>
      <c r="G30" s="14"/>
      <c r="H30" s="13"/>
      <c r="I30" s="1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"/>
      <c r="V30" s="4"/>
      <c r="W30" s="2"/>
      <c r="X30" s="2"/>
    </row>
    <row r="31" spans="2:24" x14ac:dyDescent="0.2">
      <c r="B31" s="12" t="s">
        <v>6</v>
      </c>
      <c r="C31" s="12"/>
      <c r="D31" s="45">
        <v>660.6</v>
      </c>
      <c r="E31" s="13"/>
      <c r="F31" s="43"/>
      <c r="G31" s="14"/>
      <c r="H31" s="13"/>
      <c r="I31" s="1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4"/>
      <c r="G32" s="13"/>
      <c r="H32" s="13"/>
      <c r="I32" s="13"/>
      <c r="J32" s="51">
        <f>J27*J29</f>
        <v>13.40127</v>
      </c>
      <c r="K32" s="52"/>
      <c r="L32" s="51">
        <f>L27*L29</f>
        <v>16.828120000000002</v>
      </c>
      <c r="M32" s="52"/>
      <c r="N32" s="51">
        <f>N27*N29</f>
        <v>19.112079999999999</v>
      </c>
      <c r="O32" s="52"/>
      <c r="P32" s="51">
        <f>P27*P29</f>
        <v>20.029950000000003</v>
      </c>
      <c r="Q32" s="52"/>
      <c r="R32" s="51">
        <f>R27*R29</f>
        <v>20.6586</v>
      </c>
      <c r="S32" s="52"/>
      <c r="T32" s="52">
        <f>T27*T29</f>
        <v>20.633750000000003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52">
        <f>J32/(1+G19)</f>
        <v>12.501715122435142</v>
      </c>
      <c r="K34" s="52"/>
      <c r="L34" s="52">
        <f>L32/(1+G19)^2</f>
        <v>14.644781038472896</v>
      </c>
      <c r="M34" s="52"/>
      <c r="N34" s="52">
        <f>N32/(1+G19)^3</f>
        <v>15.515968108523197</v>
      </c>
      <c r="O34" s="52"/>
      <c r="P34" s="52">
        <f>P32/(1+G19)^4</f>
        <v>15.169610507362215</v>
      </c>
      <c r="Q34" s="52"/>
      <c r="R34" s="52">
        <f>R32/(1+G19)^5</f>
        <v>14.595503883871444</v>
      </c>
      <c r="S34" s="52"/>
      <c r="T34" s="52">
        <f>(T32/(G19-G20))/(1+G19)^5</f>
        <v>280.59055999167981</v>
      </c>
      <c r="U34" s="39"/>
      <c r="V34" s="38"/>
      <c r="W34" s="39"/>
      <c r="X34" s="38"/>
    </row>
    <row r="35" spans="2:24" x14ac:dyDescent="0.2">
      <c r="D35" s="40">
        <f ca="1">TODAY()</f>
        <v>45212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6">
        <f>SUM(J34:T34)-E8</f>
        <v>340.54813865234468</v>
      </c>
    </row>
    <row r="38" spans="2:24" x14ac:dyDescent="0.2">
      <c r="B38" s="17"/>
      <c r="J38" s="47"/>
    </row>
    <row r="39" spans="2:24" x14ac:dyDescent="0.2">
      <c r="B39" s="18" t="s">
        <v>7</v>
      </c>
      <c r="J39" s="47">
        <f>D31*D30</f>
        <v>333.44269814339998</v>
      </c>
    </row>
    <row r="40" spans="2:24" x14ac:dyDescent="0.2">
      <c r="B40" s="17"/>
      <c r="J40" s="47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50">
        <f>(J39/J37-1)*-1</f>
        <v>2.0864716915097947E-2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8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49">
        <f>J37/D30</f>
        <v>674.67694343389167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F186-B390-F443-BF05-D81CEBEDA155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Marktkapitalisierung als EK</vt:lpstr>
      <vt:lpstr>Tabelle5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2023-10-13T22:52:50Z</dcterms:modified>
</cp:coreProperties>
</file>